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Паспорта\Чеченэнерго 3 кв 2025\"/>
    </mc:Choice>
  </mc:AlternateContent>
  <bookViews>
    <workbookView xWindow="14550" yWindow="225" windowWidth="13635" windowHeight="12375" tabRatio="711" firstSheet="7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закупке'!$A$1:$AV$28</definedName>
    <definedName name="_xlnm.Print_Area" localSheetId="11">'8. Общие сведения'!$A$1:$C$91</definedName>
  </definedNames>
  <calcPr calcId="162913"/>
</workbook>
</file>

<file path=xl/calcChain.xml><?xml version="1.0" encoding="utf-8"?>
<calcChain xmlns="http://schemas.openxmlformats.org/spreadsheetml/2006/main">
  <c r="B25" i="22" l="1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D57" i="15"/>
  <c r="C57" i="15"/>
  <c r="K56" i="15"/>
  <c r="J56" i="15"/>
  <c r="I56" i="15"/>
  <c r="H56" i="15"/>
  <c r="G56" i="15"/>
  <c r="D56" i="15"/>
  <c r="C56" i="15"/>
  <c r="K55" i="15"/>
  <c r="J55" i="15"/>
  <c r="I55" i="15"/>
  <c r="H55" i="15"/>
  <c r="G55" i="15"/>
  <c r="D55" i="15"/>
  <c r="C55" i="15"/>
  <c r="K54" i="15"/>
  <c r="J54" i="15"/>
  <c r="I54" i="15"/>
  <c r="H54" i="15"/>
  <c r="G54" i="15"/>
  <c r="D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D52" i="15"/>
  <c r="C52" i="15"/>
  <c r="K50" i="15"/>
  <c r="J50" i="15"/>
  <c r="I50" i="15"/>
  <c r="H50" i="15"/>
  <c r="G50" i="15"/>
  <c r="D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D46" i="15"/>
  <c r="C46" i="15"/>
  <c r="K45" i="15"/>
  <c r="J45" i="15"/>
  <c r="I45" i="15"/>
  <c r="H45" i="15"/>
  <c r="G45" i="15"/>
  <c r="D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D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D38" i="15"/>
  <c r="C38" i="15"/>
  <c r="K37" i="15"/>
  <c r="J37" i="15"/>
  <c r="I37" i="15"/>
  <c r="H37" i="15"/>
  <c r="G37" i="15"/>
  <c r="D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K29" i="15"/>
  <c r="J29" i="15"/>
  <c r="H29" i="15"/>
  <c r="I29" i="15" s="1"/>
  <c r="G29" i="15"/>
  <c r="J28" i="15"/>
  <c r="K28" i="15" s="1"/>
  <c r="H28" i="15"/>
  <c r="I28" i="15" s="1"/>
  <c r="G28" i="15"/>
  <c r="J27" i="15"/>
  <c r="K27" i="15" s="1"/>
  <c r="I27" i="15"/>
  <c r="H27" i="15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C66" i="22" l="1"/>
  <c r="B54" i="22" l="1"/>
  <c r="B53" i="22"/>
  <c r="B30" i="22"/>
  <c r="AB27" i="5" l="1"/>
  <c r="AD27" i="5" s="1"/>
  <c r="P27" i="5"/>
  <c r="R27" i="5" s="1"/>
  <c r="H37" i="16"/>
  <c r="G37" i="16"/>
  <c r="C68" i="22" l="1"/>
  <c r="B29" i="22" l="1"/>
  <c r="B48" i="22"/>
  <c r="B33" i="22" l="1"/>
  <c r="A12" i="23" l="1"/>
  <c r="A13" i="28"/>
  <c r="A11" i="27"/>
  <c r="A12" i="26"/>
  <c r="A13" i="25"/>
  <c r="B71" i="22" l="1"/>
  <c r="B62" i="22" l="1"/>
  <c r="B76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85" i="22"/>
  <c r="B23" i="22" l="1"/>
  <c r="D22" i="24" l="1"/>
  <c r="E31" i="15" l="1"/>
  <c r="E32" i="15"/>
  <c r="E33" i="15"/>
  <c r="D26" i="15"/>
  <c r="D25" i="15"/>
  <c r="C49" i="7"/>
  <c r="E29" i="15" l="1"/>
  <c r="E28" i="15"/>
  <c r="C28" i="15"/>
  <c r="C25" i="15"/>
  <c r="C26" i="15"/>
  <c r="F25" i="15"/>
  <c r="E25" i="15" s="1"/>
  <c r="F26" i="15"/>
  <c r="E26" i="15" s="1"/>
  <c r="A16" i="25" l="1"/>
  <c r="A14" i="24"/>
  <c r="A15" i="23"/>
  <c r="A15" i="6"/>
  <c r="A15" i="16" s="1"/>
  <c r="A14" i="15" s="1"/>
  <c r="A14" i="27"/>
  <c r="A15" i="26"/>
  <c r="B21" i="22"/>
  <c r="A16" i="28"/>
  <c r="A15" i="5" l="1"/>
  <c r="A15" i="22"/>
  <c r="B66" i="22" l="1"/>
  <c r="D66" i="22" l="1"/>
  <c r="F34" i="15" l="1"/>
  <c r="E34" i="15" s="1"/>
  <c r="D28" i="15" l="1"/>
  <c r="D27" i="15" l="1"/>
  <c r="D29" i="15" l="1"/>
  <c r="B68" i="22" l="1"/>
  <c r="D68" i="22" l="1"/>
  <c r="B67" i="22"/>
  <c r="F27" i="15" l="1"/>
  <c r="E27" i="15" s="1"/>
  <c r="C48" i="7"/>
  <c r="B27" i="22"/>
  <c r="C29" i="15"/>
  <c r="C27" i="15" s="1"/>
  <c r="B49" i="22" l="1"/>
  <c r="B61" i="22" s="1"/>
  <c r="B34" i="22"/>
  <c r="B59" i="22" s="1"/>
  <c r="B57" i="22" s="1"/>
  <c r="B65" i="22"/>
  <c r="D63" i="15" l="1"/>
  <c r="D61" i="15"/>
  <c r="F61" i="15" l="1"/>
  <c r="E61" i="15" s="1"/>
  <c r="F63" i="15"/>
  <c r="E63" i="15" s="1"/>
  <c r="D60" i="15"/>
  <c r="D64" i="15"/>
  <c r="D62" i="15"/>
  <c r="F48" i="15" l="1"/>
  <c r="E48" i="15" s="1"/>
  <c r="F40" i="15"/>
  <c r="E40" i="15" s="1"/>
  <c r="F41" i="15"/>
  <c r="E41" i="15" s="1"/>
  <c r="F49" i="15"/>
  <c r="E49" i="15" s="1"/>
  <c r="F47" i="15"/>
  <c r="E47" i="15" s="1"/>
  <c r="F39" i="15"/>
  <c r="E39" i="15" s="1"/>
  <c r="F56" i="15" l="1"/>
  <c r="E56" i="15" s="1"/>
  <c r="F52" i="15"/>
  <c r="E52" i="15" s="1"/>
  <c r="F45" i="15" l="1"/>
  <c r="E45" i="15" s="1"/>
  <c r="F37" i="15"/>
  <c r="E37" i="15" s="1"/>
  <c r="F54" i="15"/>
  <c r="E54" i="15" s="1"/>
  <c r="F55" i="15"/>
  <c r="E55" i="15" s="1"/>
  <c r="F46" i="15"/>
  <c r="E46" i="15" s="1"/>
  <c r="F38" i="15"/>
  <c r="E38" i="15" s="1"/>
  <c r="F36" i="15"/>
  <c r="E36" i="15" s="1"/>
  <c r="F53" i="15"/>
  <c r="E53" i="15" s="1"/>
  <c r="F44" i="15"/>
  <c r="E44" i="15" s="1"/>
  <c r="F57" i="15"/>
  <c r="E57" i="15" s="1"/>
  <c r="F50" i="15"/>
  <c r="E50" i="15" s="1"/>
  <c r="F42" i="15"/>
  <c r="E42" i="15" s="1"/>
  <c r="F60" i="15" l="1"/>
  <c r="E60" i="15" s="1"/>
  <c r="F64" i="15" l="1"/>
  <c r="E64" i="15" s="1"/>
  <c r="F62" i="15" l="1"/>
  <c r="E62" i="15" s="1"/>
</calcChain>
</file>

<file path=xl/sharedStrings.xml><?xml version="1.0" encoding="utf-8"?>
<sst xmlns="http://schemas.openxmlformats.org/spreadsheetml/2006/main" count="1161" uniqueCount="520">
  <si>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</si>
  <si>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</si>
  <si>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</si>
  <si>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</si>
  <si>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</si>
  <si>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</si>
  <si>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</si>
  <si>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</si>
  <si>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</si>
  <si>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</si>
  <si>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</si>
  <si>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</si>
  <si>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</si>
  <si>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</si>
  <si>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</si>
  <si>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</si>
  <si>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</si>
  <si>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</si>
  <si>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</si>
  <si>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</si>
  <si>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</si>
  <si>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</si>
  <si>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</si>
  <si>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</si>
  <si>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</si>
  <si>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</si>
  <si>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</si>
  <si>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</si>
  <si>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</si>
  <si>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</si>
  <si>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</si>
  <si>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</si>
  <si>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</si>
  <si>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</si>
  <si>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</si>
  <si>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</si>
  <si>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</si>
  <si>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</si>
  <si>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</si>
  <si>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</si>
  <si>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</si>
  <si>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</si>
  <si>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</si>
  <si>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</si>
  <si>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</si>
  <si>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</si>
  <si>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</si>
  <si>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</si>
  <si>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</si>
  <si>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</si>
  <si>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</si>
  <si>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</si>
  <si>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</si>
  <si>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</si>
  <si>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</si>
  <si>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</si>
  <si>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</si>
  <si>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</si>
  <si>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</si>
  <si>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</si>
  <si>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</si>
  <si>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</si>
  <si>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</si>
  <si>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</si>
  <si>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</si>
  <si>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</si>
  <si>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</si>
  <si>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</si>
  <si>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</si>
  <si>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</si>
  <si>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</si>
  <si>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</si>
  <si>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</si>
  <si>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</si>
  <si>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</si>
  <si>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</si>
  <si>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</si>
  <si>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</si>
  <si>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</si>
  <si>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</si>
  <si>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</si>
  <si>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</si>
  <si>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</si>
  <si>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</si>
  <si>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</si>
  <si>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</si>
  <si>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</si>
  <si>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</si>
  <si>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</si>
  <si>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</si>
  <si>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</si>
  <si>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</si>
  <si>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</si>
  <si>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</si>
  <si>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</si>
  <si>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</si>
  <si>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</si>
  <si>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</si>
  <si>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</si>
  <si>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</si>
  <si>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</si>
  <si>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</si>
  <si>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</si>
  <si>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</si>
  <si>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</si>
  <si>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</si>
  <si>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</si>
  <si>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</si>
  <si>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</si>
  <si>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</si>
  <si>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</si>
  <si>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</si>
  <si>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</si>
  <si>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</si>
  <si>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</si>
  <si>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</si>
  <si>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</si>
  <si>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</si>
  <si>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</si>
  <si>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</si>
  <si>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</si>
  <si>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</si>
  <si>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</si>
  <si>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</si>
  <si>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</si>
  <si>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</si>
  <si>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</si>
  <si>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</si>
  <si>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</si>
  <si>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</si>
  <si>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</si>
  <si>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</si>
  <si>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</si>
  <si>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</si>
  <si>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</si>
  <si>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</si>
  <si>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</si>
  <si>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</si>
  <si>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</si>
  <si>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</si>
  <si>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</si>
  <si>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</si>
  <si>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</si>
  <si>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</si>
  <si>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</si>
  <si>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</si>
  <si>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</si>
  <si>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</si>
  <si>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</si>
  <si>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</si>
  <si>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</si>
  <si>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</si>
  <si>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</si>
  <si>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</si>
  <si>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</si>
  <si>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</si>
  <si>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</si>
  <si>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</si>
  <si>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</si>
  <si>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</si>
  <si>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</si>
  <si>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</si>
  <si>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</si>
  <si>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</si>
  <si>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</si>
  <si>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</si>
  <si>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</si>
  <si>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</si>
  <si>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</si>
  <si>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</si>
  <si>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</si>
  <si>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</si>
  <si>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</si>
  <si>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</si>
  <si>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</si>
  <si>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</si>
  <si>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</si>
  <si>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</si>
  <si>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</si>
  <si>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</si>
  <si>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</si>
  <si>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</si>
  <si>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</si>
  <si>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</si>
  <si>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</si>
  <si>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</si>
  <si>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</si>
  <si>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</si>
  <si>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</si>
  <si>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</si>
  <si>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</si>
  <si>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</si>
  <si>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</si>
  <si>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</si>
  <si>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</si>
  <si>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</si>
  <si>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</si>
  <si>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</si>
  <si>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</si>
  <si>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</si>
  <si>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</si>
  <si>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</si>
  <si>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</si>
  <si>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</si>
  <si>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</si>
  <si>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</si>
  <si>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</si>
  <si>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</si>
  <si>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</si>
  <si>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</si>
  <si>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</si>
  <si>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</si>
  <si>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</si>
  <si>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</si>
  <si>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</si>
  <si>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</si>
  <si>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</si>
  <si>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</si>
  <si>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</si>
  <si>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</si>
  <si>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</si>
  <si>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</si>
  <si>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</si>
  <si>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</si>
  <si>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</si>
  <si>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</si>
  <si>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</si>
  <si>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</si>
  <si>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</si>
  <si>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</si>
  <si>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</si>
  <si>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</si>
  <si>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</si>
  <si>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</si>
  <si>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</si>
  <si>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</si>
  <si>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</si>
  <si>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</si>
  <si>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</si>
  <si>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</si>
  <si>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</si>
  <si>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</si>
  <si>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</si>
  <si>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</si>
  <si>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</si>
  <si>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</si>
  <si>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</si>
  <si>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</si>
  <si>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</si>
  <si>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</si>
  <si>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</si>
  <si>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</si>
  <si>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</si>
  <si>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</si>
  <si>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</si>
  <si>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</si>
  <si>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</si>
  <si>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</si>
  <si>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</si>
  <si>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</si>
  <si>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</si>
  <si>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</si>
  <si>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</si>
  <si>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</si>
  <si>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</si>
  <si>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</si>
  <si>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</si>
  <si>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</si>
  <si>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</si>
  <si>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</si>
  <si>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</si>
  <si>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</si>
  <si>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</si>
  <si>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</si>
  <si>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</si>
  <si>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</si>
  <si>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</si>
  <si>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</si>
  <si>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</si>
  <si>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</si>
  <si>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</si>
  <si>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</si>
  <si>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</si>
  <si>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</si>
  <si>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</si>
  <si>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</si>
  <si>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</si>
  <si>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</si>
  <si>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</si>
  <si>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</si>
  <si>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</si>
  <si>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</si>
  <si>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</si>
  <si>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</si>
  <si>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</si>
  <si>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</si>
  <si>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</si>
  <si>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</si>
  <si>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</si>
  <si>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</si>
  <si>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</si>
  <si>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</si>
  <si>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</si>
  <si>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</si>
  <si>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</si>
  <si>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</si>
  <si>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</si>
  <si>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</si>
  <si>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</si>
  <si>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</si>
  <si>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</si>
  <si>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</si>
  <si>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</si>
  <si>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</si>
  <si>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</si>
  <si>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</si>
  <si>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</si>
  <si>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</si>
  <si>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</si>
  <si>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</si>
  <si>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</si>
  <si>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</si>
  <si>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</si>
  <si>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</si>
  <si>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</si>
  <si>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</si>
  <si>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</si>
  <si>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</si>
  <si>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</si>
  <si>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</si>
  <si>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</si>
  <si>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</si>
  <si>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</si>
  <si>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</si>
  <si>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</si>
  <si>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</si>
  <si>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</si>
  <si>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</si>
  <si>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</si>
  <si>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</si>
  <si>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</si>
  <si>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</si>
  <si>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</si>
  <si>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</si>
  <si>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</si>
  <si>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</si>
  <si>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</si>
  <si>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</si>
  <si>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</si>
  <si>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</si>
  <si>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</si>
  <si>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</si>
  <si>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</si>
  <si>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</si>
  <si>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</si>
  <si>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</si>
  <si>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</si>
  <si>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</si>
  <si>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</si>
  <si>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</si>
  <si>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</si>
  <si>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</si>
  <si>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</si>
  <si>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</si>
  <si>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</si>
  <si>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</si>
  <si>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</si>
  <si>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</si>
  <si>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</si>
  <si>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</si>
  <si>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</si>
  <si>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</si>
  <si>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</si>
  <si>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</si>
  <si>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</si>
  <si>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</si>
  <si>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</si>
  <si>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</si>
  <si>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</si>
  <si>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</si>
  <si>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</si>
  <si>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</si>
  <si>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</si>
  <si>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</si>
  <si>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</si>
  <si>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</si>
  <si>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</si>
  <si>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</si>
  <si>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</si>
  <si>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</si>
  <si>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</si>
  <si>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</si>
  <si>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</si>
  <si>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</si>
  <si>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</si>
  <si>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</si>
  <si>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</si>
  <si>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</si>
  <si>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</si>
  <si>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</si>
  <si>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</si>
  <si>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</si>
  <si>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</si>
  <si>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</si>
  <si>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</si>
  <si>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</si>
  <si>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</si>
  <si>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</si>
  <si>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</si>
  <si>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</si>
  <si>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</si>
  <si>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</si>
  <si>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</si>
  <si>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</si>
  <si>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</si>
  <si>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</si>
  <si>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</si>
  <si>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</si>
  <si>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</si>
  <si>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</si>
  <si>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</si>
  <si>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</si>
  <si>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</si>
  <si>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</si>
  <si>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</si>
  <si>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</si>
  <si>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</si>
  <si>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</si>
  <si>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</si>
  <si>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</si>
  <si>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</si>
  <si>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</si>
  <si>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</si>
  <si>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</si>
  <si>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</si>
  <si>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</si>
  <si>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</si>
  <si>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</si>
  <si>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</si>
  <si>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</si>
  <si>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</si>
  <si>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</si>
  <si>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</si>
  <si>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</si>
  <si>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</si>
  <si>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</si>
  <si>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</si>
  <si>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</si>
  <si>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</si>
  <si>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</si>
  <si>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</si>
  <si>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</si>
  <si>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</si>
  <si>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</si>
  <si>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</si>
  <si>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</si>
  <si>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</si>
  <si>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</si>
  <si>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</si>
  <si>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</si>
  <si>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</si>
  <si>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</si>
  <si>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</si>
  <si>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</si>
  <si>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</si>
  <si>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</si>
  <si>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</si>
  <si>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</si>
  <si>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M_Che424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</si>
  <si>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</si>
  <si>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</si>
  <si>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</si>
  <si>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</si>
  <si>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</si>
  <si>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</si>
  <si>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</si>
  <si>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>объем заключенного договора в ценах _2021_ года с НДС, млн. руб.</t>
  </si>
  <si>
    <t xml:space="preserve">Строительство 4-х КЛ 10 кВ от проектируемой ПС 35 кВ Аэровокзал кабелем с сечением 95 мм2 ориентировочной протяженностью 1,435 км </t>
  </si>
  <si>
    <t xml:space="preserve">Договор технологического присоединения от 08.04.2021 №11709/2020/ЧЭ/ГРОГЭС </t>
  </si>
  <si>
    <t>1. Строительсьво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</si>
  <si>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</si>
  <si>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</si>
  <si>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</si>
  <si>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</si>
  <si>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</si>
  <si>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местные</t>
  </si>
  <si>
    <t>+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</si>
  <si>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- 5,74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- 5,7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</si>
  <si>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не предусмотрен</t>
  </si>
  <si>
    <t>не проводились</t>
  </si>
  <si>
    <t>№11709/2020/ЧЭ/ГРОГЭС 08.04.2021</t>
  </si>
  <si>
    <t>Аэропорт Грозный "Северный", аэровокзальный комплекс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</si>
  <si>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</si>
  <si>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</si>
  <si>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4,52 млн.руб./км.</t>
  </si>
  <si>
    <t>с</t>
  </si>
  <si>
    <t xml:space="preserve">(5,74 МВА)  5,74 км </t>
  </si>
  <si>
    <t>Строительство</t>
  </si>
  <si>
    <t>Итого за год (нарастающим итогом)</t>
  </si>
  <si>
    <t>за текущий квартал</t>
  </si>
  <si>
    <t>Договор заключен на выполнение ПИР на нескольких объектов. Объем затрат по данному объекту 2 470,37 тыс. руб. с НДС.</t>
  </si>
  <si>
    <t>СМР</t>
  </si>
  <si>
    <t>СР</t>
  </si>
  <si>
    <t>конкурс</t>
  </si>
  <si>
    <t>ООО "ЛИДЕР"</t>
  </si>
  <si>
    <t>объем заключенного договора в ценах __2022___ года с НДС, млн. руб.</t>
  </si>
  <si>
    <t>ООО "ФИРМА ОРГРЭС" № 04-21-ПИР-ЧЭ от 30.07.2021г. (затраты по данному объекту составили 2,47 млн руб. с НДС)</t>
  </si>
  <si>
    <t>объем заключенного договора в ценах _2023_ года с НДС, млн. руб.</t>
  </si>
  <si>
    <t>ООО "Фирма ОРГРЭС" № 23-2023-АН-ЧЭ от 16.10.2023</t>
  </si>
  <si>
    <t>Авторский надзор</t>
  </si>
  <si>
    <t>ООО Фирма "ОРГРЭС"</t>
  </si>
  <si>
    <t>Без использования функционала ЭТП</t>
  </si>
  <si>
    <t>до полного исполнения договора</t>
  </si>
  <si>
    <t>ООО "ЛИДЕР" от 12.12.2022 № 08-2022-СМР-ЧЭ. Объем затрат по объекту 25,87 млн руб. с НДС</t>
  </si>
  <si>
    <r>
      <t xml:space="preserve">Договор заключен на выполнение ПИР на нескольких объектов. Объем затрат по данному объекту 25 870,78  </t>
    </r>
    <r>
      <rPr>
        <sz val="11"/>
        <rFont val="Times New Roman"/>
        <family val="1"/>
        <charset val="204"/>
      </rPr>
      <t>тыс. ру</t>
    </r>
    <r>
      <rPr>
        <sz val="11"/>
        <color indexed="8"/>
        <rFont val="Times New Roman"/>
        <family val="1"/>
        <charset val="204"/>
      </rPr>
      <t>б. с НДС.</t>
    </r>
  </si>
  <si>
    <t xml:space="preserve">2025 год </t>
  </si>
  <si>
    <t>Факт 2024 года</t>
  </si>
  <si>
    <t>по состоянию на 01.01.2025</t>
  </si>
  <si>
    <t xml:space="preserve"> по состоянию на 01.01.2024</t>
  </si>
  <si>
    <t>дек.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</si>
</sst>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  <numFmt numFmtId="170" formatCode="0.0"/>
    <numFmt numFmtId="171" formatCode="0.0%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67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2" fontId="37" fillId="0" borderId="30" xfId="43" applyNumberFormat="1" applyFont="1" applyFill="1" applyBorder="1" applyAlignment="1">
      <alignment horizontal="justify" vertical="center" wrapText="1"/>
    </xf>
    <xf numFmtId="0" fontId="10" fillId="0" borderId="30" xfId="43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14" fontId="37" fillId="0" borderId="30" xfId="60" applyNumberFormat="1" applyFont="1" applyBorder="1" applyAlignment="1">
      <alignment horizontal="center" vertical="center" wrapText="1"/>
    </xf>
    <xf numFmtId="14" fontId="10" fillId="0" borderId="30" xfId="43" applyNumberFormat="1" applyBorder="1" applyAlignment="1">
      <alignment horizontal="center" vertical="center" wrapText="1"/>
    </xf>
    <xf numFmtId="9" fontId="10" fillId="0" borderId="30" xfId="43" applyNumberFormat="1" applyBorder="1" applyAlignment="1">
      <alignment horizontal="center" vertical="center" wrapText="1"/>
    </xf>
    <xf numFmtId="14" fontId="58" fillId="0" borderId="30" xfId="0" applyNumberFormat="1" applyFont="1" applyFill="1" applyBorder="1" applyAlignment="1">
      <alignment horizontal="center" vertical="center" wrapText="1" readingOrder="1"/>
    </xf>
    <xf numFmtId="14" fontId="58" fillId="0" borderId="30" xfId="0" applyNumberFormat="1" applyFont="1" applyBorder="1" applyAlignment="1">
      <alignment horizontal="center" vertical="center" wrapText="1" readingOrder="1"/>
    </xf>
    <xf numFmtId="0" fontId="10" fillId="0" borderId="30" xfId="43" applyBorder="1" applyAlignment="1">
      <alignment horizontal="left" vertical="center" wrapText="1"/>
    </xf>
    <xf numFmtId="14" fontId="6" fillId="0" borderId="30" xfId="53" applyNumberFormat="1" applyFont="1" applyFill="1" applyBorder="1" applyAlignment="1">
      <alignment horizontal="center" vertical="center" wrapText="1"/>
    </xf>
    <xf numFmtId="0" fontId="43" fillId="0" borderId="30" xfId="43" applyFont="1" applyBorder="1" applyAlignment="1">
      <alignment horizontal="center" vertical="center" wrapText="1"/>
    </xf>
    <xf numFmtId="14" fontId="6" fillId="0" borderId="30" xfId="53" applyNumberFormat="1" applyFont="1" applyBorder="1" applyAlignment="1">
      <alignment horizontal="center" vertical="center" wrapText="1"/>
    </xf>
    <xf numFmtId="0" fontId="10" fillId="0" borderId="30" xfId="43" applyBorder="1" applyAlignment="1">
      <alignment vertical="center" wrapText="1"/>
    </xf>
    <xf numFmtId="0" fontId="34" fillId="0" borderId="30" xfId="53" applyFont="1" applyBorder="1" applyAlignment="1">
      <alignment horizontal="center" vertical="center"/>
    </xf>
    <xf numFmtId="0" fontId="34" fillId="0" borderId="30" xfId="53" applyFont="1" applyBorder="1" applyAlignment="1">
      <alignment horizontal="center" vertical="center" wrapText="1"/>
    </xf>
    <xf numFmtId="4" fontId="34" fillId="0" borderId="30" xfId="53" applyNumberFormat="1" applyFont="1" applyBorder="1" applyAlignment="1">
      <alignment horizontal="center" vertical="center"/>
    </xf>
    <xf numFmtId="4" fontId="34" fillId="0" borderId="30" xfId="53" applyNumberFormat="1" applyFont="1" applyBorder="1" applyAlignment="1">
      <alignment horizontal="center" vertical="center" wrapText="1"/>
    </xf>
    <xf numFmtId="0" fontId="37" fillId="0" borderId="30" xfId="53" applyFont="1" applyBorder="1" applyAlignment="1">
      <alignment horizontal="center" vertical="center" wrapText="1"/>
    </xf>
    <xf numFmtId="4" fontId="37" fillId="0" borderId="30" xfId="53" applyNumberFormat="1" applyFont="1" applyBorder="1" applyAlignment="1">
      <alignment horizontal="center" vertical="center" wrapText="1"/>
    </xf>
    <xf numFmtId="4" fontId="59" fillId="0" borderId="30" xfId="53" applyNumberFormat="1" applyFont="1" applyBorder="1" applyAlignment="1">
      <alignment horizontal="center" vertical="center"/>
    </xf>
    <xf numFmtId="0" fontId="34" fillId="0" borderId="30" xfId="53" applyFont="1" applyBorder="1" applyAlignment="1">
      <alignment vertical="center" wrapText="1"/>
    </xf>
    <xf numFmtId="14" fontId="34" fillId="0" borderId="30" xfId="53" applyNumberFormat="1" applyFont="1" applyBorder="1" applyAlignment="1">
      <alignment horizontal="center" vertical="center"/>
    </xf>
    <xf numFmtId="0" fontId="34" fillId="0" borderId="30" xfId="53" applyFont="1" applyBorder="1"/>
    <xf numFmtId="0" fontId="34" fillId="0" borderId="30" xfId="53" applyFont="1" applyBorder="1" applyAlignment="1">
      <alignment horizontal="justify" vertical="center" wrapText="1"/>
    </xf>
    <xf numFmtId="0" fontId="34" fillId="0" borderId="0" xfId="53" applyFont="1"/>
    <xf numFmtId="0" fontId="34" fillId="0" borderId="31" xfId="53" applyFont="1" applyBorder="1" applyAlignment="1">
      <alignment horizontal="center" vertical="center"/>
    </xf>
    <xf numFmtId="4" fontId="34" fillId="0" borderId="31" xfId="53" applyNumberFormat="1" applyFont="1" applyBorder="1" applyAlignment="1">
      <alignment horizontal="center" vertical="center"/>
    </xf>
    <xf numFmtId="0" fontId="34" fillId="0" borderId="31" xfId="53" applyFont="1" applyBorder="1" applyAlignment="1">
      <alignment horizontal="center" vertical="center" wrapText="1"/>
    </xf>
    <xf numFmtId="4" fontId="34" fillId="0" borderId="31" xfId="53" applyNumberFormat="1" applyFont="1" applyBorder="1" applyAlignment="1">
      <alignment horizontal="center" vertical="center" wrapText="1"/>
    </xf>
    <xf numFmtId="0" fontId="37" fillId="0" borderId="31" xfId="53" applyFont="1" applyBorder="1" applyAlignment="1">
      <alignment horizontal="center" vertical="center" wrapText="1"/>
    </xf>
    <xf numFmtId="4" fontId="37" fillId="0" borderId="31" xfId="53" applyNumberFormat="1" applyFont="1" applyBorder="1" applyAlignment="1">
      <alignment horizontal="center" vertical="center" wrapText="1"/>
    </xf>
    <xf numFmtId="4" fontId="59" fillId="0" borderId="31" xfId="53" applyNumberFormat="1" applyFont="1" applyBorder="1" applyAlignment="1">
      <alignment horizontal="center" vertical="center"/>
    </xf>
    <xf numFmtId="0" fontId="34" fillId="0" borderId="31" xfId="53" applyFont="1" applyBorder="1" applyAlignment="1">
      <alignment vertical="center" wrapText="1"/>
    </xf>
    <xf numFmtId="14" fontId="34" fillId="0" borderId="31" xfId="53" applyNumberFormat="1" applyFont="1" applyBorder="1" applyAlignment="1">
      <alignment horizontal="center" vertical="center"/>
    </xf>
    <xf numFmtId="0" fontId="34" fillId="0" borderId="31" xfId="53" applyFont="1" applyBorder="1"/>
    <xf numFmtId="0" fontId="34" fillId="0" borderId="31" xfId="53" applyFont="1" applyBorder="1" applyAlignment="1">
      <alignment horizontal="justify" vertical="center" wrapText="1"/>
    </xf>
    <xf numFmtId="0" fontId="34" fillId="0" borderId="30" xfId="53" applyFont="1" applyFill="1" applyBorder="1" applyAlignment="1">
      <alignment horizontal="center" vertical="center" wrapText="1"/>
    </xf>
    <xf numFmtId="1" fontId="37" fillId="0" borderId="12" xfId="53" applyNumberFormat="1" applyFont="1" applyBorder="1" applyAlignment="1">
      <alignment vertical="center" wrapText="1"/>
    </xf>
    <xf numFmtId="1" fontId="34" fillId="0" borderId="30" xfId="53" applyNumberFormat="1" applyFont="1" applyFill="1" applyBorder="1" applyAlignment="1">
      <alignment horizontal="center" vertical="center" wrapText="1"/>
    </xf>
    <xf numFmtId="14" fontId="34" fillId="0" borderId="30" xfId="53" applyNumberFormat="1" applyFont="1" applyFill="1" applyBorder="1" applyAlignment="1">
      <alignment horizontal="center" vertical="center" wrapText="1"/>
    </xf>
    <xf numFmtId="171" fontId="37" fillId="0" borderId="30" xfId="43" applyNumberFormat="1" applyFont="1" applyFill="1" applyBorder="1" applyAlignment="1">
      <alignment horizontal="justify" vertical="center" wrapText="1"/>
    </xf>
    <xf numFmtId="0" fontId="10" fillId="0" borderId="30" xfId="43" applyNumberFormat="1" applyFont="1" applyFill="1" applyBorder="1" applyAlignment="1">
      <alignment horizontal="center" vertical="center" wrapText="1"/>
    </xf>
    <xf numFmtId="9" fontId="10" fillId="0" borderId="30" xfId="43" applyNumberFormat="1" applyFont="1" applyFill="1" applyBorder="1" applyAlignment="1">
      <alignment horizontal="center" vertical="center" wrapText="1"/>
    </xf>
    <xf numFmtId="2" fontId="34" fillId="0" borderId="30" xfId="53" applyNumberFormat="1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4" fillId="0" borderId="31" xfId="53" applyFont="1" applyBorder="1" applyAlignment="1">
      <alignment horizontal="center" vertical="center"/>
    </xf>
    <xf numFmtId="0" fontId="34" fillId="0" borderId="13" xfId="53" applyFont="1" applyBorder="1" applyAlignment="1">
      <alignment horizontal="center" vertical="center"/>
    </xf>
    <xf numFmtId="0" fontId="34" fillId="0" borderId="12" xfId="53" applyFont="1" applyBorder="1" applyAlignment="1">
      <alignment horizontal="center" vertical="center"/>
    </xf>
    <xf numFmtId="49" fontId="34" fillId="0" borderId="31" xfId="53" applyNumberFormat="1" applyFont="1" applyBorder="1" applyAlignment="1">
      <alignment horizontal="center" vertical="center" wrapText="1"/>
    </xf>
    <xf numFmtId="49" fontId="34" fillId="0" borderId="13" xfId="53" applyNumberFormat="1" applyFont="1" applyBorder="1" applyAlignment="1">
      <alignment horizontal="center" vertical="center" wrapText="1"/>
    </xf>
    <xf numFmtId="49" fontId="34" fillId="0" borderId="12" xfId="53" applyNumberFormat="1" applyFont="1" applyBorder="1" applyAlignment="1">
      <alignment horizontal="center" vertical="center" wrapText="1"/>
    </xf>
    <xf numFmtId="170" fontId="34" fillId="0" borderId="31" xfId="53" applyNumberFormat="1" applyFont="1" applyBorder="1" applyAlignment="1">
      <alignment horizontal="center" vertical="center" wrapText="1"/>
    </xf>
    <xf numFmtId="170" fontId="34" fillId="0" borderId="13" xfId="53" applyNumberFormat="1" applyFont="1" applyBorder="1" applyAlignment="1">
      <alignment horizontal="center" vertical="center" wrapText="1"/>
    </xf>
    <xf numFmtId="170" fontId="34" fillId="0" borderId="12" xfId="53" applyNumberFormat="1" applyFont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1" fontId="37" fillId="0" borderId="31" xfId="53" applyNumberFormat="1" applyFont="1" applyBorder="1" applyAlignment="1">
      <alignment horizontal="center" vertical="center" wrapText="1"/>
    </xf>
    <xf numFmtId="1" fontId="37" fillId="0" borderId="13" xfId="53" applyNumberFormat="1" applyFont="1" applyBorder="1" applyAlignment="1">
      <alignment horizontal="center" vertical="center" wrapText="1"/>
    </xf>
    <xf numFmtId="1" fontId="66" fillId="0" borderId="35" xfId="53" applyNumberFormat="1" applyFont="1" applyBorder="1" applyAlignment="1">
      <alignment horizontal="center" vertical="center" wrapText="1"/>
    </xf>
    <xf numFmtId="1" fontId="66" fillId="0" borderId="36" xfId="53" applyNumberFormat="1" applyFont="1" applyBorder="1" applyAlignment="1">
      <alignment horizontal="center" vertical="center" wrapText="1"/>
    </xf>
    <xf numFmtId="1" fontId="66" fillId="0" borderId="37" xfId="53" applyNumberFormat="1" applyFont="1" applyBorder="1" applyAlignment="1">
      <alignment horizontal="center" vertical="center" wrapText="1"/>
    </xf>
    <xf numFmtId="1" fontId="66" fillId="0" borderId="32" xfId="53" applyNumberFormat="1" applyFont="1" applyBorder="1" applyAlignment="1">
      <alignment horizontal="center" vertical="center" wrapText="1"/>
    </xf>
    <xf numFmtId="1" fontId="66" fillId="0" borderId="33" xfId="53" applyNumberFormat="1" applyFont="1" applyBorder="1" applyAlignment="1">
      <alignment horizontal="center" vertical="center" wrapText="1"/>
    </xf>
    <xf numFmtId="1" fontId="66" fillId="0" borderId="34" xfId="53" applyNumberFormat="1" applyFont="1" applyBorder="1" applyAlignment="1">
      <alignment horizontal="center" vertical="center" wrapText="1"/>
    </xf>
    <xf numFmtId="0" fontId="6" fillId="0" borderId="32" xfId="53" applyFont="1" applyBorder="1" applyAlignment="1">
      <alignment horizontal="center" vertical="center"/>
    </xf>
    <xf numFmtId="0" fontId="6" fillId="0" borderId="33" xfId="53" applyFont="1" applyBorder="1" applyAlignment="1">
      <alignment horizontal="center" vertical="center"/>
    </xf>
    <xf numFmtId="0" fontId="6" fillId="0" borderId="34" xfId="53" applyFont="1" applyBorder="1" applyAlignment="1">
      <alignment horizontal="center" vertical="center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  <cell r="OY2">
            <v>412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2025</v>
          </cell>
          <cell r="R4" t="str">
            <v>план 2025</v>
          </cell>
          <cell r="X4" t="str">
            <v>план 2025 1кв</v>
          </cell>
          <cell r="AD4" t="str">
            <v>план 2025 2кв</v>
          </cell>
          <cell r="AJ4" t="str">
            <v>план 2025 3кв</v>
          </cell>
          <cell r="AP4" t="str">
            <v>план 2025 4кв</v>
          </cell>
          <cell r="AV4" t="str">
            <v>план 2025</v>
          </cell>
          <cell r="BB4" t="str">
            <v>план квартал финансирования</v>
          </cell>
          <cell r="BG4" t="str">
            <v>факт 2025</v>
          </cell>
          <cell r="BM4" t="str">
            <v>факт 1кв 2025</v>
          </cell>
          <cell r="BS4" t="str">
            <v>факт 2кв 2025</v>
          </cell>
          <cell r="BY4" t="str">
            <v>факт 3кв 2025</v>
          </cell>
          <cell r="CE4" t="str">
            <v>факт 4кв 2025</v>
          </cell>
          <cell r="CK4" t="str">
            <v>факт квартал 2025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2024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2024</v>
          </cell>
          <cell r="DN4" t="str">
            <v>План 2025</v>
          </cell>
          <cell r="EC4" t="str">
            <v>Факт 2025</v>
          </cell>
          <cell r="EH4" t="str">
            <v>Факт 1 кв 2025</v>
          </cell>
          <cell r="EM4" t="str">
            <v>Факт 2кв 2025</v>
          </cell>
          <cell r="ER4" t="str">
            <v>Факт 3кв 2025</v>
          </cell>
          <cell r="EW4" t="str">
            <v>Факт 4кв 2025</v>
          </cell>
          <cell r="FB4" t="str">
            <v>Факт освоено текущий квартал 2025</v>
          </cell>
          <cell r="FN4" t="str">
            <v>Ввод план</v>
          </cell>
          <cell r="FZ4" t="str">
            <v>Ввод факт2024</v>
          </cell>
          <cell r="GK4" t="str">
            <v>Ввод план2025</v>
          </cell>
          <cell r="GV4" t="str">
            <v>Ввод план2025 1кв</v>
          </cell>
          <cell r="HG4" t="str">
            <v>Ввод план2025 2кв</v>
          </cell>
          <cell r="HR4" t="str">
            <v>Ввод план2025 3кв</v>
          </cell>
          <cell r="IC4" t="str">
            <v>Ввод план2025 4кв</v>
          </cell>
          <cell r="IN4" t="str">
            <v>Ввод план2025 нужный квартал</v>
          </cell>
          <cell r="IY4" t="str">
            <v>Ввод факт2025</v>
          </cell>
          <cell r="JJ4" t="str">
            <v>Ввод 1 кв факт2025</v>
          </cell>
          <cell r="JU4" t="str">
            <v>Ввод 2 кв факт2025</v>
          </cell>
          <cell r="KF4" t="str">
            <v>Ввод 3 кв факт2025</v>
          </cell>
          <cell r="KQ4" t="str">
            <v>Ввод 4 кв факт2025</v>
          </cell>
          <cell r="LB4" t="str">
            <v>Ввод факт текущий квартал 2025</v>
          </cell>
          <cell r="LQ4" t="str">
            <v>Вывод всего план</v>
          </cell>
          <cell r="LX4" t="str">
            <v>Вывод 2024г</v>
          </cell>
          <cell r="MC4" t="str">
            <v>Вывод План 2025</v>
          </cell>
          <cell r="NB4" t="str">
            <v>Вывод текущий квартал</v>
          </cell>
          <cell r="NG4" t="str">
            <v>Вывод Факт 2025</v>
          </cell>
          <cell r="OF4" t="str">
            <v>Вывод текущий квартал</v>
          </cell>
          <cell r="OV4" t="str">
            <v>Фактический объем ввода на 01.01.2025 года+ факт 2025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20222.211525940394</v>
          </cell>
          <cell r="H8">
            <v>13917.825940016513</v>
          </cell>
          <cell r="J8">
            <v>14961.734496037381</v>
          </cell>
          <cell r="K8">
            <v>10370.462061403381</v>
          </cell>
          <cell r="L8">
            <v>4591.2724346340001</v>
          </cell>
          <cell r="M8">
            <v>0</v>
          </cell>
          <cell r="N8">
            <v>0</v>
          </cell>
          <cell r="O8">
            <v>170.67717430038584</v>
          </cell>
          <cell r="P8">
            <v>2407.3937657889996</v>
          </cell>
          <cell r="Q8">
            <v>2013.2014945446142</v>
          </cell>
          <cell r="R8">
            <v>4220.409852681496</v>
          </cell>
          <cell r="S8">
            <v>611.27659799317462</v>
          </cell>
          <cell r="T8">
            <v>0</v>
          </cell>
          <cell r="U8">
            <v>158.78124620194404</v>
          </cell>
          <cell r="V8">
            <v>1055.9397868773019</v>
          </cell>
          <cell r="W8">
            <v>2394.412221609075</v>
          </cell>
          <cell r="X8">
            <v>727.22353552833715</v>
          </cell>
          <cell r="Y8">
            <v>0</v>
          </cell>
          <cell r="Z8">
            <v>0</v>
          </cell>
          <cell r="AA8">
            <v>55.355611332208028</v>
          </cell>
          <cell r="AB8">
            <v>605.79680192968749</v>
          </cell>
          <cell r="AC8">
            <v>66.071122266441606</v>
          </cell>
          <cell r="AD8">
            <v>500.231679677302</v>
          </cell>
          <cell r="AE8">
            <v>24</v>
          </cell>
          <cell r="AF8">
            <v>0</v>
          </cell>
          <cell r="AG8">
            <v>10</v>
          </cell>
          <cell r="AH8">
            <v>417.43167967730199</v>
          </cell>
          <cell r="AI8">
            <v>48.8</v>
          </cell>
          <cell r="AJ8">
            <v>839.57019225428689</v>
          </cell>
          <cell r="AK8">
            <v>276</v>
          </cell>
          <cell r="AL8">
            <v>0</v>
          </cell>
          <cell r="AM8">
            <v>3.0319266649761665</v>
          </cell>
          <cell r="AN8">
            <v>18</v>
          </cell>
          <cell r="AO8">
            <v>542.53826558931064</v>
          </cell>
          <cell r="AP8">
            <v>2153.3844452215694</v>
          </cell>
          <cell r="AQ8">
            <v>311.27659799317456</v>
          </cell>
          <cell r="AR8">
            <v>0</v>
          </cell>
          <cell r="AS8">
            <v>90.393708204759861</v>
          </cell>
          <cell r="AT8">
            <v>14.711305270312504</v>
          </cell>
          <cell r="AU8">
            <v>1737.0028337533226</v>
          </cell>
          <cell r="AV8">
            <v>839.57019225428689</v>
          </cell>
          <cell r="AW8">
            <v>276</v>
          </cell>
          <cell r="AX8">
            <v>0</v>
          </cell>
          <cell r="AY8">
            <v>3.0319266649761665</v>
          </cell>
          <cell r="AZ8">
            <v>18</v>
          </cell>
          <cell r="BA8">
            <v>542.53826558931064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4066.0764754795</v>
          </cell>
          <cell r="BH8">
            <v>609.50113976500006</v>
          </cell>
          <cell r="BI8">
            <v>0</v>
          </cell>
          <cell r="BJ8">
            <v>177.39186632541666</v>
          </cell>
          <cell r="BK8">
            <v>1874.4768685475001</v>
          </cell>
          <cell r="BL8">
            <v>1404.7066008415834</v>
          </cell>
          <cell r="BM8">
            <v>634.57533892599997</v>
          </cell>
          <cell r="BN8">
            <v>0</v>
          </cell>
          <cell r="BO8">
            <v>0</v>
          </cell>
          <cell r="BP8">
            <v>65.277221641666671</v>
          </cell>
          <cell r="BQ8">
            <v>90.683164869999999</v>
          </cell>
          <cell r="BR8">
            <v>478.61495241433335</v>
          </cell>
          <cell r="BS8">
            <v>1627.77550473</v>
          </cell>
          <cell r="BT8">
            <v>318.13759993000002</v>
          </cell>
          <cell r="BU8">
            <v>0</v>
          </cell>
          <cell r="BV8">
            <v>94.915130417083333</v>
          </cell>
          <cell r="BW8">
            <v>745.18753990749997</v>
          </cell>
          <cell r="BX8">
            <v>469.5352344754167</v>
          </cell>
          <cell r="BY8">
            <v>1803.7256318235</v>
          </cell>
          <cell r="BZ8">
            <v>291.36353983499998</v>
          </cell>
          <cell r="CA8">
            <v>0</v>
          </cell>
          <cell r="CB8">
            <v>17.199514266666668</v>
          </cell>
          <cell r="CC8">
            <v>1038.60616377</v>
          </cell>
          <cell r="CD8">
            <v>456.55641395183335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1803.7256318235</v>
          </cell>
          <cell r="CL8">
            <v>291.36353983499998</v>
          </cell>
          <cell r="CM8">
            <v>0</v>
          </cell>
          <cell r="CN8">
            <v>17.199514266666668</v>
          </cell>
          <cell r="CO8">
            <v>1038.60616377</v>
          </cell>
          <cell r="CP8">
            <v>456.55641395183335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11592.74814561518</v>
          </cell>
          <cell r="DG8">
            <v>12998.044277238239</v>
          </cell>
          <cell r="DH8">
            <v>9531.1942684682399</v>
          </cell>
          <cell r="DI8">
            <v>3466.8500087699999</v>
          </cell>
          <cell r="DJ8">
            <v>36.684146650000002</v>
          </cell>
          <cell r="DK8">
            <v>1997.2028118200003</v>
          </cell>
          <cell r="DL8">
            <v>1190.2507855899999</v>
          </cell>
          <cell r="DM8">
            <v>242.71226471</v>
          </cell>
          <cell r="DN8">
            <v>2408.0854113406808</v>
          </cell>
          <cell r="DS8">
            <v>0</v>
          </cell>
          <cell r="DT8">
            <v>84</v>
          </cell>
          <cell r="DU8">
            <v>716.27869118855017</v>
          </cell>
          <cell r="DV8">
            <v>1607.8067201521303</v>
          </cell>
          <cell r="DW8">
            <v>716.27869118855017</v>
          </cell>
          <cell r="DX8">
            <v>1</v>
          </cell>
          <cell r="DY8">
            <v>1</v>
          </cell>
          <cell r="DZ8">
            <v>1</v>
          </cell>
          <cell r="EA8" t="str">
            <v/>
          </cell>
          <cell r="EB8" t="str">
            <v>1 1 1</v>
          </cell>
          <cell r="EC8">
            <v>4276.1768974300003</v>
          </cell>
          <cell r="ED8">
            <v>192.46159611999997</v>
          </cell>
          <cell r="EE8">
            <v>2578.9925768100002</v>
          </cell>
          <cell r="EF8">
            <v>1324.0510200399999</v>
          </cell>
          <cell r="EG8">
            <v>180.67170436000001</v>
          </cell>
          <cell r="EH8">
            <v>517.99511308000001</v>
          </cell>
          <cell r="EI8">
            <v>0</v>
          </cell>
          <cell r="EJ8">
            <v>309.99903376999998</v>
          </cell>
          <cell r="EK8">
            <v>188.35102584999998</v>
          </cell>
          <cell r="EL8">
            <v>19.64505346</v>
          </cell>
          <cell r="EM8">
            <v>952.90282632999993</v>
          </cell>
          <cell r="EN8">
            <v>184.28371113</v>
          </cell>
          <cell r="EO8">
            <v>519.59158761999993</v>
          </cell>
          <cell r="EP8">
            <v>207.97159898000004</v>
          </cell>
          <cell r="EQ8">
            <v>41.055928600000001</v>
          </cell>
          <cell r="ER8">
            <v>2805.2789580200001</v>
          </cell>
          <cell r="ES8">
            <v>8.177884989999999</v>
          </cell>
          <cell r="ET8">
            <v>1749.4019554199999</v>
          </cell>
          <cell r="EU8">
            <v>927.72839521000003</v>
          </cell>
          <cell r="EV8">
            <v>119.97072230000001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2805.2789580200001</v>
          </cell>
          <cell r="FC8">
            <v>8.177884989999999</v>
          </cell>
          <cell r="FD8">
            <v>1749.4019554199999</v>
          </cell>
          <cell r="FE8">
            <v>927.72839521000003</v>
          </cell>
          <cell r="FF8">
            <v>119.97072230000001</v>
          </cell>
          <cell r="FG8" t="str">
            <v/>
          </cell>
          <cell r="FH8">
            <v>1</v>
          </cell>
          <cell r="FI8">
            <v>1</v>
          </cell>
          <cell r="FJ8">
            <v>1</v>
          </cell>
          <cell r="FK8" t="str">
            <v>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3464.8544089900006</v>
          </cell>
          <cell r="GA8">
            <v>0</v>
          </cell>
          <cell r="GB8">
            <v>158.99700000000001</v>
          </cell>
          <cell r="GC8">
            <v>0</v>
          </cell>
          <cell r="GD8">
            <v>698.12799999999993</v>
          </cell>
          <cell r="GE8">
            <v>638.42799999999988</v>
          </cell>
          <cell r="GF8">
            <v>0</v>
          </cell>
          <cell r="GG8">
            <v>59.7</v>
          </cell>
          <cell r="GH8">
            <v>4800</v>
          </cell>
          <cell r="GI8">
            <v>0</v>
          </cell>
          <cell r="GJ8">
            <v>4800</v>
          </cell>
          <cell r="GK8">
            <v>5951.329949809804</v>
          </cell>
          <cell r="GL8">
            <v>13.855</v>
          </cell>
          <cell r="GM8">
            <v>111.2</v>
          </cell>
          <cell r="GN8">
            <v>0</v>
          </cell>
          <cell r="GO8">
            <v>223.44755331708038</v>
          </cell>
          <cell r="GP8">
            <v>152.44755331708035</v>
          </cell>
          <cell r="GQ8">
            <v>71</v>
          </cell>
          <cell r="GR8">
            <v>0</v>
          </cell>
          <cell r="GS8">
            <v>19182</v>
          </cell>
          <cell r="GT8">
            <v>0</v>
          </cell>
          <cell r="GU8">
            <v>19182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5951.329949809804</v>
          </cell>
          <cell r="ID8">
            <v>0</v>
          </cell>
          <cell r="IE8">
            <v>111.2</v>
          </cell>
          <cell r="IF8">
            <v>0</v>
          </cell>
          <cell r="IG8">
            <v>223.44755331708038</v>
          </cell>
          <cell r="IH8">
            <v>152.44755331708035</v>
          </cell>
          <cell r="II8">
            <v>71</v>
          </cell>
          <cell r="IJ8">
            <v>0</v>
          </cell>
          <cell r="IK8">
            <v>19182</v>
          </cell>
          <cell r="IL8">
            <v>0</v>
          </cell>
          <cell r="IM8">
            <v>19182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343.54416596300001</v>
          </cell>
          <cell r="IZ8">
            <v>0</v>
          </cell>
          <cell r="JA8">
            <v>0</v>
          </cell>
          <cell r="JB8">
            <v>0</v>
          </cell>
          <cell r="JC8">
            <v>0</v>
          </cell>
          <cell r="JD8">
            <v>0</v>
          </cell>
          <cell r="JE8">
            <v>0</v>
          </cell>
          <cell r="JF8">
            <v>0</v>
          </cell>
          <cell r="JG8">
            <v>8701</v>
          </cell>
          <cell r="JH8">
            <v>0</v>
          </cell>
          <cell r="JI8">
            <v>8701</v>
          </cell>
          <cell r="JJ8">
            <v>263.32833638299996</v>
          </cell>
          <cell r="JK8">
            <v>0</v>
          </cell>
          <cell r="JL8">
            <v>0</v>
          </cell>
          <cell r="JM8">
            <v>0</v>
          </cell>
          <cell r="JN8">
            <v>0</v>
          </cell>
          <cell r="JO8">
            <v>0</v>
          </cell>
          <cell r="JP8">
            <v>0</v>
          </cell>
          <cell r="JQ8">
            <v>0</v>
          </cell>
          <cell r="JR8">
            <v>8596</v>
          </cell>
          <cell r="JS8">
            <v>0</v>
          </cell>
          <cell r="JT8">
            <v>8596</v>
          </cell>
          <cell r="JU8">
            <v>46.248198900000006</v>
          </cell>
          <cell r="JV8">
            <v>0</v>
          </cell>
          <cell r="JW8">
            <v>0</v>
          </cell>
          <cell r="JX8">
            <v>0</v>
          </cell>
          <cell r="JY8">
            <v>0</v>
          </cell>
          <cell r="JZ8">
            <v>0</v>
          </cell>
          <cell r="KA8">
            <v>0</v>
          </cell>
          <cell r="KB8">
            <v>0</v>
          </cell>
          <cell r="KC8">
            <v>104</v>
          </cell>
          <cell r="KD8">
            <v>0</v>
          </cell>
          <cell r="KE8">
            <v>104</v>
          </cell>
          <cell r="KF8">
            <v>33.967630679999999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1</v>
          </cell>
          <cell r="KO8">
            <v>0</v>
          </cell>
          <cell r="KP8">
            <v>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33.967630679999999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1</v>
          </cell>
          <cell r="LK8">
            <v>0</v>
          </cell>
          <cell r="LL8">
            <v>1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55.8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19922.942175616463</v>
          </cell>
          <cell r="OV8">
            <v>346.28899999999999</v>
          </cell>
          <cell r="OW8">
            <v>214</v>
          </cell>
          <cell r="OX8">
            <v>1</v>
          </cell>
          <cell r="OY8">
            <v>19921</v>
          </cell>
          <cell r="OZ8">
            <v>4592.4061264929987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19922.942175616463</v>
          </cell>
          <cell r="H9">
            <v>13812.884179912513</v>
          </cell>
          <cell r="J9">
            <v>14751.94954441745</v>
          </cell>
          <cell r="K9">
            <v>10160.67710978345</v>
          </cell>
          <cell r="L9">
            <v>4591.2724346340001</v>
          </cell>
          <cell r="M9">
            <v>0</v>
          </cell>
          <cell r="N9">
            <v>0</v>
          </cell>
          <cell r="O9">
            <v>170.67717430038584</v>
          </cell>
          <cell r="P9">
            <v>2407.3937657889996</v>
          </cell>
          <cell r="Q9">
            <v>2013.2014945446142</v>
          </cell>
          <cell r="R9">
            <v>4170.911548080916</v>
          </cell>
          <cell r="S9">
            <v>611.27659799317462</v>
          </cell>
          <cell r="T9">
            <v>0</v>
          </cell>
          <cell r="U9">
            <v>158.78124620194404</v>
          </cell>
          <cell r="V9">
            <v>1055.9397868773019</v>
          </cell>
          <cell r="W9">
            <v>2344.913917008495</v>
          </cell>
          <cell r="X9">
            <v>727.22353552833715</v>
          </cell>
          <cell r="Y9">
            <v>0</v>
          </cell>
          <cell r="Z9">
            <v>0</v>
          </cell>
          <cell r="AA9">
            <v>55.355611332208028</v>
          </cell>
          <cell r="AB9">
            <v>605.79680192968749</v>
          </cell>
          <cell r="AC9">
            <v>66.071122266441606</v>
          </cell>
          <cell r="AD9">
            <v>500.231679677302</v>
          </cell>
          <cell r="AE9">
            <v>24</v>
          </cell>
          <cell r="AF9">
            <v>0</v>
          </cell>
          <cell r="AG9">
            <v>10</v>
          </cell>
          <cell r="AH9">
            <v>417.43167967730199</v>
          </cell>
          <cell r="AI9">
            <v>48.8</v>
          </cell>
          <cell r="AJ9">
            <v>839.57019225428689</v>
          </cell>
          <cell r="AK9">
            <v>276</v>
          </cell>
          <cell r="AL9">
            <v>0</v>
          </cell>
          <cell r="AM9">
            <v>3.0319266649761665</v>
          </cell>
          <cell r="AN9">
            <v>18</v>
          </cell>
          <cell r="AO9">
            <v>542.53826558931064</v>
          </cell>
          <cell r="AP9">
            <v>2103.8861406209894</v>
          </cell>
          <cell r="AQ9">
            <v>311.27659799317456</v>
          </cell>
          <cell r="AR9">
            <v>0</v>
          </cell>
          <cell r="AS9">
            <v>90.393708204759861</v>
          </cell>
          <cell r="AT9">
            <v>14.711305270312504</v>
          </cell>
          <cell r="AU9">
            <v>1687.5045291527426</v>
          </cell>
          <cell r="AV9">
            <v>839.57019225428689</v>
          </cell>
          <cell r="AW9">
            <v>276</v>
          </cell>
          <cell r="AX9">
            <v>0</v>
          </cell>
          <cell r="AY9">
            <v>3.0319266649761665</v>
          </cell>
          <cell r="AZ9">
            <v>18</v>
          </cell>
          <cell r="BA9">
            <v>542.53826558931064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4050.6191140794999</v>
          </cell>
          <cell r="BH9">
            <v>609.50113976500006</v>
          </cell>
          <cell r="BI9">
            <v>0</v>
          </cell>
          <cell r="BJ9">
            <v>177.39186632541666</v>
          </cell>
          <cell r="BK9">
            <v>1874.4768685475001</v>
          </cell>
          <cell r="BL9">
            <v>1389.2492394415833</v>
          </cell>
          <cell r="BM9">
            <v>634.57533892599997</v>
          </cell>
          <cell r="BN9">
            <v>0</v>
          </cell>
          <cell r="BO9">
            <v>0</v>
          </cell>
          <cell r="BP9">
            <v>65.277221641666671</v>
          </cell>
          <cell r="BQ9">
            <v>90.683164869999999</v>
          </cell>
          <cell r="BR9">
            <v>478.61495241433335</v>
          </cell>
          <cell r="BS9">
            <v>1627.77550473</v>
          </cell>
          <cell r="BT9">
            <v>318.13759993000002</v>
          </cell>
          <cell r="BU9">
            <v>0</v>
          </cell>
          <cell r="BV9">
            <v>94.915130417083333</v>
          </cell>
          <cell r="BW9">
            <v>745.18753990749997</v>
          </cell>
          <cell r="BX9">
            <v>469.5352344754167</v>
          </cell>
          <cell r="BY9">
            <v>1788.2682704234999</v>
          </cell>
          <cell r="BZ9">
            <v>291.36353983499998</v>
          </cell>
          <cell r="CA9">
            <v>0</v>
          </cell>
          <cell r="CB9">
            <v>17.199514266666668</v>
          </cell>
          <cell r="CC9">
            <v>1038.60616377</v>
          </cell>
          <cell r="CD9">
            <v>441.09905255183332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1788.2682704234999</v>
          </cell>
          <cell r="CL9">
            <v>291.36353983499998</v>
          </cell>
          <cell r="CM9">
            <v>0</v>
          </cell>
          <cell r="CN9">
            <v>17.199514266666668</v>
          </cell>
          <cell r="CO9">
            <v>1038.60616377</v>
          </cell>
          <cell r="CP9">
            <v>441.09905255183332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11518.177813355178</v>
          </cell>
          <cell r="DG9">
            <v>12823.180869233298</v>
          </cell>
          <cell r="DH9">
            <v>9356.3308604632984</v>
          </cell>
          <cell r="DI9">
            <v>3466.8500087699999</v>
          </cell>
          <cell r="DJ9">
            <v>36.684146650000002</v>
          </cell>
          <cell r="DK9">
            <v>1997.2028118200003</v>
          </cell>
          <cell r="DL9">
            <v>1190.2507855899999</v>
          </cell>
          <cell r="DM9">
            <v>242.71226471</v>
          </cell>
          <cell r="DN9">
            <v>2408.0854113406808</v>
          </cell>
          <cell r="DS9">
            <v>0</v>
          </cell>
          <cell r="DT9">
            <v>84</v>
          </cell>
          <cell r="DU9">
            <v>716.27869118855017</v>
          </cell>
          <cell r="DV9">
            <v>1607.8067201521303</v>
          </cell>
          <cell r="DW9">
            <v>716.27869118855017</v>
          </cell>
          <cell r="DX9">
            <v>1</v>
          </cell>
          <cell r="DY9">
            <v>1</v>
          </cell>
          <cell r="DZ9">
            <v>1</v>
          </cell>
          <cell r="EA9" t="str">
            <v/>
          </cell>
          <cell r="EB9" t="str">
            <v>1 1 1</v>
          </cell>
          <cell r="EC9">
            <v>4276.1768974300003</v>
          </cell>
          <cell r="ED9">
            <v>192.46159611999997</v>
          </cell>
          <cell r="EE9">
            <v>2578.9925768100002</v>
          </cell>
          <cell r="EF9">
            <v>1324.0510200399999</v>
          </cell>
          <cell r="EG9">
            <v>180.67170436000001</v>
          </cell>
          <cell r="EH9">
            <v>517.99511308000001</v>
          </cell>
          <cell r="EI9">
            <v>0</v>
          </cell>
          <cell r="EJ9">
            <v>309.99903376999998</v>
          </cell>
          <cell r="EK9">
            <v>188.35102584999998</v>
          </cell>
          <cell r="EL9">
            <v>19.64505346</v>
          </cell>
          <cell r="EM9">
            <v>952.90282632999993</v>
          </cell>
          <cell r="EN9">
            <v>184.28371113</v>
          </cell>
          <cell r="EO9">
            <v>519.59158761999993</v>
          </cell>
          <cell r="EP9">
            <v>207.97159898000004</v>
          </cell>
          <cell r="EQ9">
            <v>41.055928600000001</v>
          </cell>
          <cell r="ER9">
            <v>2805.2789580200001</v>
          </cell>
          <cell r="ES9">
            <v>8.177884989999999</v>
          </cell>
          <cell r="ET9">
            <v>1749.4019554199999</v>
          </cell>
          <cell r="EU9">
            <v>927.72839521000003</v>
          </cell>
          <cell r="EV9">
            <v>119.97072230000001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2805.2789580200001</v>
          </cell>
          <cell r="FC9">
            <v>8.177884989999999</v>
          </cell>
          <cell r="FD9">
            <v>1749.4019554199999</v>
          </cell>
          <cell r="FE9">
            <v>927.72839521000003</v>
          </cell>
          <cell r="FF9">
            <v>119.97072230000001</v>
          </cell>
          <cell r="FG9" t="str">
            <v/>
          </cell>
          <cell r="FH9">
            <v>1</v>
          </cell>
          <cell r="FI9">
            <v>1</v>
          </cell>
          <cell r="FJ9">
            <v>1</v>
          </cell>
          <cell r="FK9" t="str">
            <v>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3464.8544089900006</v>
          </cell>
          <cell r="GA9">
            <v>0</v>
          </cell>
          <cell r="GB9">
            <v>158.99700000000001</v>
          </cell>
          <cell r="GC9">
            <v>0</v>
          </cell>
          <cell r="GD9">
            <v>698.12799999999993</v>
          </cell>
          <cell r="GE9">
            <v>638.42799999999988</v>
          </cell>
          <cell r="GF9">
            <v>0</v>
          </cell>
          <cell r="GG9">
            <v>59.7</v>
          </cell>
          <cell r="GH9">
            <v>4800</v>
          </cell>
          <cell r="GI9">
            <v>0</v>
          </cell>
          <cell r="GJ9">
            <v>4800</v>
          </cell>
          <cell r="GK9">
            <v>5951.329949809804</v>
          </cell>
          <cell r="GL9">
            <v>13.855</v>
          </cell>
          <cell r="GM9">
            <v>111.2</v>
          </cell>
          <cell r="GN9">
            <v>0</v>
          </cell>
          <cell r="GO9">
            <v>223.44755331708038</v>
          </cell>
          <cell r="GP9">
            <v>152.44755331708035</v>
          </cell>
          <cell r="GQ9">
            <v>71</v>
          </cell>
          <cell r="GR9">
            <v>0</v>
          </cell>
          <cell r="GS9">
            <v>19182</v>
          </cell>
          <cell r="GT9">
            <v>0</v>
          </cell>
          <cell r="GU9">
            <v>19182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5951.329949809804</v>
          </cell>
          <cell r="ID9">
            <v>0</v>
          </cell>
          <cell r="IE9">
            <v>111.2</v>
          </cell>
          <cell r="IF9">
            <v>0</v>
          </cell>
          <cell r="IG9">
            <v>223.44755331708038</v>
          </cell>
          <cell r="IH9">
            <v>152.44755331708035</v>
          </cell>
          <cell r="II9">
            <v>71</v>
          </cell>
          <cell r="IJ9">
            <v>0</v>
          </cell>
          <cell r="IK9">
            <v>19182</v>
          </cell>
          <cell r="IL9">
            <v>0</v>
          </cell>
          <cell r="IM9">
            <v>19182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343.54416596300001</v>
          </cell>
          <cell r="IZ9">
            <v>0</v>
          </cell>
          <cell r="JA9">
            <v>0</v>
          </cell>
          <cell r="JB9">
            <v>0</v>
          </cell>
          <cell r="JC9">
            <v>0</v>
          </cell>
          <cell r="JD9">
            <v>0</v>
          </cell>
          <cell r="JE9">
            <v>0</v>
          </cell>
          <cell r="JF9">
            <v>0</v>
          </cell>
          <cell r="JG9">
            <v>8701</v>
          </cell>
          <cell r="JH9">
            <v>0</v>
          </cell>
          <cell r="JI9">
            <v>8701</v>
          </cell>
          <cell r="JJ9">
            <v>263.32833638299996</v>
          </cell>
          <cell r="JK9">
            <v>0</v>
          </cell>
          <cell r="JL9">
            <v>0</v>
          </cell>
          <cell r="JM9">
            <v>0</v>
          </cell>
          <cell r="JN9">
            <v>0</v>
          </cell>
          <cell r="JO9">
            <v>0</v>
          </cell>
          <cell r="JP9">
            <v>0</v>
          </cell>
          <cell r="JQ9">
            <v>0</v>
          </cell>
          <cell r="JR9">
            <v>8596</v>
          </cell>
          <cell r="JS9">
            <v>0</v>
          </cell>
          <cell r="JT9">
            <v>8596</v>
          </cell>
          <cell r="JU9">
            <v>46.248198900000006</v>
          </cell>
          <cell r="JV9">
            <v>0</v>
          </cell>
          <cell r="JW9">
            <v>0</v>
          </cell>
          <cell r="JX9">
            <v>0</v>
          </cell>
          <cell r="JY9">
            <v>0</v>
          </cell>
          <cell r="JZ9">
            <v>0</v>
          </cell>
          <cell r="KA9">
            <v>0</v>
          </cell>
          <cell r="KB9">
            <v>0</v>
          </cell>
          <cell r="KC9">
            <v>104</v>
          </cell>
          <cell r="KD9">
            <v>0</v>
          </cell>
          <cell r="KE9">
            <v>104</v>
          </cell>
          <cell r="KF9">
            <v>33.967630679999999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1</v>
          </cell>
          <cell r="KO9">
            <v>0</v>
          </cell>
          <cell r="KP9">
            <v>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33.967630679999999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1</v>
          </cell>
          <cell r="LK9">
            <v>0</v>
          </cell>
          <cell r="LL9">
            <v>1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55.8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19922.942175616463</v>
          </cell>
          <cell r="OV9">
            <v>346.28899999999999</v>
          </cell>
          <cell r="OW9">
            <v>214</v>
          </cell>
          <cell r="OX9">
            <v>1</v>
          </cell>
          <cell r="OY9">
            <v>19921</v>
          </cell>
          <cell r="OZ9">
            <v>4592.4061264929987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8876.9249776813595</v>
          </cell>
          <cell r="H10">
            <v>7100.9681373392996</v>
          </cell>
          <cell r="J10">
            <v>7322.4372310545605</v>
          </cell>
          <cell r="K10">
            <v>2731.1647964205599</v>
          </cell>
          <cell r="L10">
            <v>4591.2724346340001</v>
          </cell>
          <cell r="M10">
            <v>0</v>
          </cell>
          <cell r="N10">
            <v>0</v>
          </cell>
          <cell r="O10">
            <v>170.67717430038584</v>
          </cell>
          <cell r="P10">
            <v>2407.3937657889996</v>
          </cell>
          <cell r="Q10">
            <v>2013.2014945446142</v>
          </cell>
          <cell r="R10">
            <v>1185.8674095679823</v>
          </cell>
          <cell r="S10">
            <v>0</v>
          </cell>
          <cell r="T10">
            <v>0</v>
          </cell>
          <cell r="U10">
            <v>62.439685575566969</v>
          </cell>
          <cell r="V10">
            <v>1055.9397868773019</v>
          </cell>
          <cell r="W10">
            <v>67.487937115113397</v>
          </cell>
          <cell r="X10">
            <v>660.79680192968749</v>
          </cell>
          <cell r="Y10">
            <v>0</v>
          </cell>
          <cell r="Z10">
            <v>0</v>
          </cell>
          <cell r="AA10">
            <v>0</v>
          </cell>
          <cell r="AB10">
            <v>605.79680192968749</v>
          </cell>
          <cell r="AC10">
            <v>55</v>
          </cell>
          <cell r="AD10">
            <v>417.43167967730199</v>
          </cell>
          <cell r="AE10">
            <v>0</v>
          </cell>
          <cell r="AF10">
            <v>0</v>
          </cell>
          <cell r="AG10">
            <v>0</v>
          </cell>
          <cell r="AH10">
            <v>417.43167967730199</v>
          </cell>
          <cell r="AI10">
            <v>0</v>
          </cell>
          <cell r="AJ10">
            <v>18</v>
          </cell>
          <cell r="AK10">
            <v>0</v>
          </cell>
          <cell r="AL10">
            <v>0</v>
          </cell>
          <cell r="AM10">
            <v>0</v>
          </cell>
          <cell r="AN10">
            <v>18</v>
          </cell>
          <cell r="AO10">
            <v>0</v>
          </cell>
          <cell r="AP10">
            <v>89.638927960992874</v>
          </cell>
          <cell r="AQ10">
            <v>0</v>
          </cell>
          <cell r="AR10">
            <v>0</v>
          </cell>
          <cell r="AS10">
            <v>62.439685575566969</v>
          </cell>
          <cell r="AT10">
            <v>14.711305270312504</v>
          </cell>
          <cell r="AU10">
            <v>12.487937115113393</v>
          </cell>
          <cell r="AV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18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955.20795607850005</v>
          </cell>
          <cell r="BH10">
            <v>0</v>
          </cell>
          <cell r="BI10">
            <v>0</v>
          </cell>
          <cell r="BJ10">
            <v>66.788127067083337</v>
          </cell>
          <cell r="BK10">
            <v>564.44169499999998</v>
          </cell>
          <cell r="BL10">
            <v>323.97813401141667</v>
          </cell>
          <cell r="BM10">
            <v>307.32024004599998</v>
          </cell>
          <cell r="BN10">
            <v>0</v>
          </cell>
          <cell r="BO10">
            <v>0</v>
          </cell>
          <cell r="BP10">
            <v>12.759611683333336</v>
          </cell>
          <cell r="BQ10">
            <v>90.683164869999999</v>
          </cell>
          <cell r="BR10">
            <v>203.87746349266666</v>
          </cell>
          <cell r="BS10">
            <v>249.34645801249999</v>
          </cell>
          <cell r="BT10">
            <v>0</v>
          </cell>
          <cell r="BU10">
            <v>0</v>
          </cell>
          <cell r="BV10">
            <v>37.119784967083334</v>
          </cell>
          <cell r="BW10">
            <v>149.68627397</v>
          </cell>
          <cell r="BX10">
            <v>62.540399075416666</v>
          </cell>
          <cell r="BY10">
            <v>398.54125801999999</v>
          </cell>
          <cell r="BZ10">
            <v>0</v>
          </cell>
          <cell r="CA10">
            <v>0</v>
          </cell>
          <cell r="CB10">
            <v>16.908730416666671</v>
          </cell>
          <cell r="CC10">
            <v>324.07225615999999</v>
          </cell>
          <cell r="CD10">
            <v>57.56027144333332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398.54125801999999</v>
          </cell>
          <cell r="CL10">
            <v>0</v>
          </cell>
          <cell r="CM10">
            <v>0</v>
          </cell>
          <cell r="CN10">
            <v>16.908730416666671</v>
          </cell>
          <cell r="CO10">
            <v>324.07225615999999</v>
          </cell>
          <cell r="CP10">
            <v>57.56027144333332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6566.0470214899988</v>
          </cell>
          <cell r="DG10">
            <v>6211.8148957144467</v>
          </cell>
          <cell r="DH10">
            <v>2744.9648869444468</v>
          </cell>
          <cell r="DI10">
            <v>3466.8500087699999</v>
          </cell>
          <cell r="DJ10">
            <v>36.684146650000002</v>
          </cell>
          <cell r="DK10">
            <v>1997.2028118200003</v>
          </cell>
          <cell r="DL10">
            <v>1190.2507855899999</v>
          </cell>
          <cell r="DM10">
            <v>242.71226471</v>
          </cell>
          <cell r="DN10">
            <v>2408.0854113406808</v>
          </cell>
          <cell r="DS10">
            <v>0</v>
          </cell>
          <cell r="DT10">
            <v>84</v>
          </cell>
          <cell r="DU10">
            <v>716.27869118855017</v>
          </cell>
          <cell r="DV10">
            <v>1607.8067201521303</v>
          </cell>
          <cell r="DW10">
            <v>716.27869118855017</v>
          </cell>
          <cell r="DX10">
            <v>1</v>
          </cell>
          <cell r="DY10">
            <v>1</v>
          </cell>
          <cell r="DZ10">
            <v>1</v>
          </cell>
          <cell r="EA10" t="str">
            <v/>
          </cell>
          <cell r="EB10" t="str">
            <v>1 1 1</v>
          </cell>
          <cell r="EC10">
            <v>4276.1768974300003</v>
          </cell>
          <cell r="ED10">
            <v>192.46159611999997</v>
          </cell>
          <cell r="EE10">
            <v>2578.9925768100002</v>
          </cell>
          <cell r="EF10">
            <v>1324.0510200399999</v>
          </cell>
          <cell r="EG10">
            <v>180.67170436000001</v>
          </cell>
          <cell r="EH10">
            <v>517.99511308000001</v>
          </cell>
          <cell r="EI10">
            <v>0</v>
          </cell>
          <cell r="EJ10">
            <v>309.99903376999998</v>
          </cell>
          <cell r="EK10">
            <v>188.35102584999998</v>
          </cell>
          <cell r="EL10">
            <v>19.64505346</v>
          </cell>
          <cell r="EM10">
            <v>952.90282632999993</v>
          </cell>
          <cell r="EN10">
            <v>184.28371113</v>
          </cell>
          <cell r="EO10">
            <v>519.59158761999993</v>
          </cell>
          <cell r="EP10">
            <v>207.97159898000004</v>
          </cell>
          <cell r="EQ10">
            <v>41.055928600000001</v>
          </cell>
          <cell r="ER10">
            <v>2805.2789580200001</v>
          </cell>
          <cell r="ES10">
            <v>8.177884989999999</v>
          </cell>
          <cell r="ET10">
            <v>1749.4019554199999</v>
          </cell>
          <cell r="EU10">
            <v>927.72839521000003</v>
          </cell>
          <cell r="EV10">
            <v>119.97072230000001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2805.2789580200001</v>
          </cell>
          <cell r="FC10">
            <v>8.177884989999999</v>
          </cell>
          <cell r="FD10">
            <v>1749.4019554199999</v>
          </cell>
          <cell r="FE10">
            <v>927.72839521000003</v>
          </cell>
          <cell r="FF10">
            <v>119.97072230000001</v>
          </cell>
          <cell r="FG10" t="str">
            <v/>
          </cell>
          <cell r="FH10">
            <v>1</v>
          </cell>
          <cell r="FI10">
            <v>1</v>
          </cell>
          <cell r="FJ10">
            <v>1</v>
          </cell>
          <cell r="FK10" t="str">
            <v>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3464.8544089900006</v>
          </cell>
          <cell r="GA10">
            <v>0</v>
          </cell>
          <cell r="GB10">
            <v>158.99700000000001</v>
          </cell>
          <cell r="GC10">
            <v>0</v>
          </cell>
          <cell r="GD10">
            <v>698.12799999999993</v>
          </cell>
          <cell r="GE10">
            <v>638.42799999999988</v>
          </cell>
          <cell r="GF10">
            <v>0</v>
          </cell>
          <cell r="GG10">
            <v>59.7</v>
          </cell>
          <cell r="GH10">
            <v>4800</v>
          </cell>
          <cell r="GI10">
            <v>0</v>
          </cell>
          <cell r="GJ10">
            <v>4800</v>
          </cell>
          <cell r="GK10">
            <v>5951.329949809804</v>
          </cell>
          <cell r="GL10">
            <v>13.855</v>
          </cell>
          <cell r="GM10">
            <v>111.2</v>
          </cell>
          <cell r="GN10">
            <v>0</v>
          </cell>
          <cell r="GO10">
            <v>223.44755331708038</v>
          </cell>
          <cell r="GP10">
            <v>152.44755331708035</v>
          </cell>
          <cell r="GQ10">
            <v>71</v>
          </cell>
          <cell r="GR10">
            <v>0</v>
          </cell>
          <cell r="GS10">
            <v>19182</v>
          </cell>
          <cell r="GT10">
            <v>0</v>
          </cell>
          <cell r="GU10">
            <v>19182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5951.329949809804</v>
          </cell>
          <cell r="ID10">
            <v>0</v>
          </cell>
          <cell r="IE10">
            <v>111.2</v>
          </cell>
          <cell r="IF10">
            <v>0</v>
          </cell>
          <cell r="IG10">
            <v>223.44755331708038</v>
          </cell>
          <cell r="IH10">
            <v>152.44755331708035</v>
          </cell>
          <cell r="II10">
            <v>71</v>
          </cell>
          <cell r="IJ10">
            <v>0</v>
          </cell>
          <cell r="IK10">
            <v>19182</v>
          </cell>
          <cell r="IL10">
            <v>0</v>
          </cell>
          <cell r="IM10">
            <v>19182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343.54416596300001</v>
          </cell>
          <cell r="IZ10">
            <v>0</v>
          </cell>
          <cell r="JA10">
            <v>0</v>
          </cell>
          <cell r="JB10">
            <v>0</v>
          </cell>
          <cell r="JC10">
            <v>0</v>
          </cell>
          <cell r="JD10">
            <v>0</v>
          </cell>
          <cell r="JE10">
            <v>0</v>
          </cell>
          <cell r="JF10">
            <v>0</v>
          </cell>
          <cell r="JG10">
            <v>8701</v>
          </cell>
          <cell r="JH10">
            <v>0</v>
          </cell>
          <cell r="JI10">
            <v>8701</v>
          </cell>
          <cell r="JJ10">
            <v>263.32833638299996</v>
          </cell>
          <cell r="JK10">
            <v>0</v>
          </cell>
          <cell r="JL10">
            <v>0</v>
          </cell>
          <cell r="JM10">
            <v>0</v>
          </cell>
          <cell r="JN10">
            <v>0</v>
          </cell>
          <cell r="JO10">
            <v>0</v>
          </cell>
          <cell r="JP10">
            <v>0</v>
          </cell>
          <cell r="JQ10">
            <v>0</v>
          </cell>
          <cell r="JR10">
            <v>8596</v>
          </cell>
          <cell r="JS10">
            <v>0</v>
          </cell>
          <cell r="JT10">
            <v>8596</v>
          </cell>
          <cell r="JU10">
            <v>46.248198900000006</v>
          </cell>
          <cell r="JV10">
            <v>0</v>
          </cell>
          <cell r="JW10">
            <v>0</v>
          </cell>
          <cell r="JX10">
            <v>0</v>
          </cell>
          <cell r="JY10">
            <v>0</v>
          </cell>
          <cell r="JZ10">
            <v>0</v>
          </cell>
          <cell r="KA10">
            <v>0</v>
          </cell>
          <cell r="KB10">
            <v>0</v>
          </cell>
          <cell r="KC10">
            <v>104</v>
          </cell>
          <cell r="KD10">
            <v>0</v>
          </cell>
          <cell r="KE10">
            <v>104</v>
          </cell>
          <cell r="KF10">
            <v>33.967630679999999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1</v>
          </cell>
          <cell r="KO10">
            <v>0</v>
          </cell>
          <cell r="KP10">
            <v>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33.967630679999999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1</v>
          </cell>
          <cell r="LK10">
            <v>0</v>
          </cell>
          <cell r="LL10">
            <v>1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55.8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19922.942175616463</v>
          </cell>
          <cell r="OV10">
            <v>346.28899999999999</v>
          </cell>
          <cell r="OW10">
            <v>214</v>
          </cell>
          <cell r="OX10">
            <v>1</v>
          </cell>
          <cell r="OY10">
            <v>19921</v>
          </cell>
          <cell r="OZ10">
            <v>4592.4061264929987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6712.0917181561399</v>
          </cell>
          <cell r="H11">
            <v>5228.9081830446994</v>
          </cell>
          <cell r="J11">
            <v>6723.2875366079406</v>
          </cell>
          <cell r="K11">
            <v>2132.0151019739405</v>
          </cell>
          <cell r="L11">
            <v>4591.2724346340001</v>
          </cell>
          <cell r="M11">
            <v>0</v>
          </cell>
          <cell r="N11">
            <v>0</v>
          </cell>
          <cell r="O11">
            <v>170.67717430038584</v>
          </cell>
          <cell r="P11">
            <v>2407.3937657889996</v>
          </cell>
          <cell r="Q11">
            <v>2013.2014945446142</v>
          </cell>
          <cell r="R11">
            <v>1135.8674095679823</v>
          </cell>
          <cell r="S11">
            <v>0</v>
          </cell>
          <cell r="T11">
            <v>0</v>
          </cell>
          <cell r="U11">
            <v>62.439685575566969</v>
          </cell>
          <cell r="V11">
            <v>1055.9397868773019</v>
          </cell>
          <cell r="W11">
            <v>17.487937115113393</v>
          </cell>
          <cell r="X11">
            <v>610.79680192968749</v>
          </cell>
          <cell r="Y11">
            <v>0</v>
          </cell>
          <cell r="Z11">
            <v>0</v>
          </cell>
          <cell r="AA11">
            <v>0</v>
          </cell>
          <cell r="AB11">
            <v>605.79680192968749</v>
          </cell>
          <cell r="AC11">
            <v>5</v>
          </cell>
          <cell r="AD11">
            <v>417.43167967730199</v>
          </cell>
          <cell r="AE11">
            <v>0</v>
          </cell>
          <cell r="AF11">
            <v>0</v>
          </cell>
          <cell r="AG11">
            <v>0</v>
          </cell>
          <cell r="AH11">
            <v>417.43167967730199</v>
          </cell>
          <cell r="AI11">
            <v>0</v>
          </cell>
          <cell r="AJ11">
            <v>18</v>
          </cell>
          <cell r="AK11">
            <v>0</v>
          </cell>
          <cell r="AL11">
            <v>0</v>
          </cell>
          <cell r="AM11">
            <v>0</v>
          </cell>
          <cell r="AN11">
            <v>18</v>
          </cell>
          <cell r="AO11">
            <v>0</v>
          </cell>
          <cell r="AP11">
            <v>89.638927960992874</v>
          </cell>
          <cell r="AQ11">
            <v>0</v>
          </cell>
          <cell r="AR11">
            <v>0</v>
          </cell>
          <cell r="AS11">
            <v>62.439685575566969</v>
          </cell>
          <cell r="AT11">
            <v>14.711305270312504</v>
          </cell>
          <cell r="AU11">
            <v>12.487937115113393</v>
          </cell>
          <cell r="AV11">
            <v>18</v>
          </cell>
          <cell r="AW11">
            <v>0</v>
          </cell>
          <cell r="AX11">
            <v>0</v>
          </cell>
          <cell r="AY11">
            <v>0</v>
          </cell>
          <cell r="AZ11">
            <v>18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648.83156686250004</v>
          </cell>
          <cell r="BH11">
            <v>0</v>
          </cell>
          <cell r="BI11">
            <v>0</v>
          </cell>
          <cell r="BJ11">
            <v>34.908665702083333</v>
          </cell>
          <cell r="BK11">
            <v>553.85129074999998</v>
          </cell>
          <cell r="BL11">
            <v>60.071610410416639</v>
          </cell>
          <cell r="BM11">
            <v>140.04059410999997</v>
          </cell>
          <cell r="BN11">
            <v>0</v>
          </cell>
          <cell r="BO11">
            <v>0</v>
          </cell>
          <cell r="BP11">
            <v>0</v>
          </cell>
          <cell r="BQ11">
            <v>90.644846569999999</v>
          </cell>
          <cell r="BR11">
            <v>49.395747539999988</v>
          </cell>
          <cell r="BS11">
            <v>167.1579797325</v>
          </cell>
          <cell r="BT11">
            <v>0</v>
          </cell>
          <cell r="BU11">
            <v>0</v>
          </cell>
          <cell r="BV11">
            <v>14.559754802083335</v>
          </cell>
          <cell r="BW11">
            <v>149.68627397</v>
          </cell>
          <cell r="BX11">
            <v>2.911950960416668</v>
          </cell>
          <cell r="BY11">
            <v>341.63299302000001</v>
          </cell>
          <cell r="BZ11">
            <v>0</v>
          </cell>
          <cell r="CA11">
            <v>0</v>
          </cell>
          <cell r="CB11">
            <v>20.3489109</v>
          </cell>
          <cell r="CC11">
            <v>313.52017021</v>
          </cell>
          <cell r="CD11">
            <v>7.7639119099999867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341.63299302000001</v>
          </cell>
          <cell r="CL11">
            <v>0</v>
          </cell>
          <cell r="CM11">
            <v>0</v>
          </cell>
          <cell r="CN11">
            <v>20.3489109</v>
          </cell>
          <cell r="CO11">
            <v>313.52017021</v>
          </cell>
          <cell r="CP11">
            <v>7.7639119099999867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4910.1487445499988</v>
          </cell>
          <cell r="DG11">
            <v>5755.5217953464307</v>
          </cell>
          <cell r="DH11">
            <v>2288.6717865764303</v>
          </cell>
          <cell r="DI11">
            <v>3466.8500087699999</v>
          </cell>
          <cell r="DJ11">
            <v>36.684146650000002</v>
          </cell>
          <cell r="DK11">
            <v>1997.2028118200003</v>
          </cell>
          <cell r="DL11">
            <v>1190.2507855899999</v>
          </cell>
          <cell r="DM11">
            <v>242.71226471</v>
          </cell>
          <cell r="DN11">
            <v>2408.0854113406808</v>
          </cell>
          <cell r="DS11">
            <v>0</v>
          </cell>
          <cell r="DT11">
            <v>84</v>
          </cell>
          <cell r="DU11">
            <v>716.27869118855017</v>
          </cell>
          <cell r="DV11">
            <v>1607.8067201521303</v>
          </cell>
          <cell r="DW11">
            <v>716.27869118855017</v>
          </cell>
          <cell r="DX11">
            <v>1</v>
          </cell>
          <cell r="DY11">
            <v>1</v>
          </cell>
          <cell r="DZ11">
            <v>1</v>
          </cell>
          <cell r="EA11" t="str">
            <v/>
          </cell>
          <cell r="EB11" t="str">
            <v>1 1 1</v>
          </cell>
          <cell r="EC11">
            <v>4276.1768974300003</v>
          </cell>
          <cell r="ED11">
            <v>192.46159611999997</v>
          </cell>
          <cell r="EE11">
            <v>2578.9925768100002</v>
          </cell>
          <cell r="EF11">
            <v>1324.0510200399999</v>
          </cell>
          <cell r="EG11">
            <v>180.67170436000001</v>
          </cell>
          <cell r="EH11">
            <v>517.99511308000001</v>
          </cell>
          <cell r="EI11">
            <v>0</v>
          </cell>
          <cell r="EJ11">
            <v>309.99903376999998</v>
          </cell>
          <cell r="EK11">
            <v>188.35102584999998</v>
          </cell>
          <cell r="EL11">
            <v>19.64505346</v>
          </cell>
          <cell r="EM11">
            <v>952.90282632999993</v>
          </cell>
          <cell r="EN11">
            <v>184.28371113</v>
          </cell>
          <cell r="EO11">
            <v>519.59158761999993</v>
          </cell>
          <cell r="EP11">
            <v>207.97159898000004</v>
          </cell>
          <cell r="EQ11">
            <v>41.055928600000001</v>
          </cell>
          <cell r="ER11">
            <v>2805.2789580200001</v>
          </cell>
          <cell r="ES11">
            <v>8.177884989999999</v>
          </cell>
          <cell r="ET11">
            <v>1749.4019554199999</v>
          </cell>
          <cell r="EU11">
            <v>927.72839521000003</v>
          </cell>
          <cell r="EV11">
            <v>119.97072230000001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2805.2789580200001</v>
          </cell>
          <cell r="FC11">
            <v>8.177884989999999</v>
          </cell>
          <cell r="FD11">
            <v>1749.4019554199999</v>
          </cell>
          <cell r="FE11">
            <v>927.72839521000003</v>
          </cell>
          <cell r="FF11">
            <v>119.97072230000001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3464.8544089900006</v>
          </cell>
          <cell r="GA11">
            <v>0</v>
          </cell>
          <cell r="GB11">
            <v>158.99700000000001</v>
          </cell>
          <cell r="GC11">
            <v>0</v>
          </cell>
          <cell r="GD11">
            <v>698.12799999999993</v>
          </cell>
          <cell r="GE11">
            <v>638.42799999999988</v>
          </cell>
          <cell r="GF11">
            <v>0</v>
          </cell>
          <cell r="GG11">
            <v>59.7</v>
          </cell>
          <cell r="GH11">
            <v>4800</v>
          </cell>
          <cell r="GI11">
            <v>0</v>
          </cell>
          <cell r="GJ11">
            <v>4800</v>
          </cell>
          <cell r="GK11">
            <v>5951.329949809804</v>
          </cell>
          <cell r="GL11">
            <v>13.855</v>
          </cell>
          <cell r="GM11">
            <v>111.2</v>
          </cell>
          <cell r="GN11">
            <v>0</v>
          </cell>
          <cell r="GO11">
            <v>223.44755331708038</v>
          </cell>
          <cell r="GP11">
            <v>152.44755331708035</v>
          </cell>
          <cell r="GQ11">
            <v>71</v>
          </cell>
          <cell r="GR11">
            <v>0</v>
          </cell>
          <cell r="GS11">
            <v>19182</v>
          </cell>
          <cell r="GT11">
            <v>0</v>
          </cell>
          <cell r="GU11">
            <v>19182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5951.329949809804</v>
          </cell>
          <cell r="ID11">
            <v>0</v>
          </cell>
          <cell r="IE11">
            <v>111.2</v>
          </cell>
          <cell r="IF11">
            <v>0</v>
          </cell>
          <cell r="IG11">
            <v>223.44755331708038</v>
          </cell>
          <cell r="IH11">
            <v>152.44755331708035</v>
          </cell>
          <cell r="II11">
            <v>71</v>
          </cell>
          <cell r="IJ11">
            <v>0</v>
          </cell>
          <cell r="IK11">
            <v>19182</v>
          </cell>
          <cell r="IL11">
            <v>0</v>
          </cell>
          <cell r="IM11">
            <v>19182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343.54416596300001</v>
          </cell>
          <cell r="IZ11">
            <v>0</v>
          </cell>
          <cell r="JA11">
            <v>0</v>
          </cell>
          <cell r="JB11">
            <v>0</v>
          </cell>
          <cell r="JC11">
            <v>0</v>
          </cell>
          <cell r="JD11">
            <v>0</v>
          </cell>
          <cell r="JE11">
            <v>0</v>
          </cell>
          <cell r="JF11">
            <v>0</v>
          </cell>
          <cell r="JG11">
            <v>8701</v>
          </cell>
          <cell r="JH11">
            <v>0</v>
          </cell>
          <cell r="JI11">
            <v>8701</v>
          </cell>
          <cell r="JJ11">
            <v>263.32833638299996</v>
          </cell>
          <cell r="JK11">
            <v>0</v>
          </cell>
          <cell r="JL11">
            <v>0</v>
          </cell>
          <cell r="JM11">
            <v>0</v>
          </cell>
          <cell r="JN11">
            <v>0</v>
          </cell>
          <cell r="JO11">
            <v>0</v>
          </cell>
          <cell r="JP11">
            <v>0</v>
          </cell>
          <cell r="JQ11">
            <v>0</v>
          </cell>
          <cell r="JR11">
            <v>8596</v>
          </cell>
          <cell r="JS11">
            <v>0</v>
          </cell>
          <cell r="JT11">
            <v>8596</v>
          </cell>
          <cell r="JU11">
            <v>46.248198900000006</v>
          </cell>
          <cell r="JV11">
            <v>0</v>
          </cell>
          <cell r="JW11">
            <v>0</v>
          </cell>
          <cell r="JX11">
            <v>0</v>
          </cell>
          <cell r="JY11">
            <v>0</v>
          </cell>
          <cell r="JZ11">
            <v>0</v>
          </cell>
          <cell r="KA11">
            <v>0</v>
          </cell>
          <cell r="KB11">
            <v>0</v>
          </cell>
          <cell r="KC11">
            <v>104</v>
          </cell>
          <cell r="KD11">
            <v>0</v>
          </cell>
          <cell r="KE11">
            <v>104</v>
          </cell>
          <cell r="KF11">
            <v>33.967630679999999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1</v>
          </cell>
          <cell r="KO11">
            <v>0</v>
          </cell>
          <cell r="KP11">
            <v>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33.967630679999999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1</v>
          </cell>
          <cell r="LK11">
            <v>0</v>
          </cell>
          <cell r="LL11">
            <v>1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55.8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19922.942175616463</v>
          </cell>
          <cell r="OV11">
            <v>346.28899999999999</v>
          </cell>
          <cell r="OW11">
            <v>214</v>
          </cell>
          <cell r="OX11">
            <v>1</v>
          </cell>
          <cell r="OY11">
            <v>19921</v>
          </cell>
          <cell r="OZ11">
            <v>4592.4061264929987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231.38440418449937</v>
          </cell>
          <cell r="J12">
            <v>497.43578532384316</v>
          </cell>
          <cell r="K12">
            <v>415.96611666084317</v>
          </cell>
          <cell r="L12">
            <v>81.469668662999993</v>
          </cell>
          <cell r="M12">
            <v>0</v>
          </cell>
          <cell r="N12">
            <v>0</v>
          </cell>
          <cell r="O12">
            <v>27.479540552500001</v>
          </cell>
          <cell r="P12">
            <v>48.494220000000006</v>
          </cell>
          <cell r="Q12">
            <v>5.4959081104999949</v>
          </cell>
          <cell r="R12">
            <v>95.836669290680362</v>
          </cell>
          <cell r="S12">
            <v>0</v>
          </cell>
          <cell r="T12">
            <v>0</v>
          </cell>
          <cell r="U12">
            <v>38.239685575566966</v>
          </cell>
          <cell r="V12">
            <v>49.94904660000001</v>
          </cell>
          <cell r="W12">
            <v>7.6479371151133932</v>
          </cell>
          <cell r="X12">
            <v>5.7968019296875042</v>
          </cell>
          <cell r="Y12">
            <v>0</v>
          </cell>
          <cell r="Z12">
            <v>0</v>
          </cell>
          <cell r="AA12">
            <v>0</v>
          </cell>
          <cell r="AB12">
            <v>5.7968019296875042</v>
          </cell>
          <cell r="AC12">
            <v>0</v>
          </cell>
          <cell r="AD12">
            <v>18</v>
          </cell>
          <cell r="AE12">
            <v>0</v>
          </cell>
          <cell r="AF12">
            <v>0</v>
          </cell>
          <cell r="AG12">
            <v>0</v>
          </cell>
          <cell r="AH12">
            <v>18</v>
          </cell>
          <cell r="AI12">
            <v>0</v>
          </cell>
          <cell r="AJ12">
            <v>18</v>
          </cell>
          <cell r="AK12">
            <v>0</v>
          </cell>
          <cell r="AL12">
            <v>0</v>
          </cell>
          <cell r="AM12">
            <v>0</v>
          </cell>
          <cell r="AN12">
            <v>18</v>
          </cell>
          <cell r="AO12">
            <v>0</v>
          </cell>
          <cell r="AP12">
            <v>54.039867360992865</v>
          </cell>
          <cell r="AQ12">
            <v>0</v>
          </cell>
          <cell r="AR12">
            <v>0</v>
          </cell>
          <cell r="AS12">
            <v>38.239685575566966</v>
          </cell>
          <cell r="AT12">
            <v>8.1522446703125055</v>
          </cell>
          <cell r="AU12">
            <v>7.6479371151133932</v>
          </cell>
          <cell r="AV12">
            <v>18</v>
          </cell>
          <cell r="AW12">
            <v>0</v>
          </cell>
          <cell r="AX12">
            <v>0</v>
          </cell>
          <cell r="AY12">
            <v>0</v>
          </cell>
          <cell r="AZ12">
            <v>18</v>
          </cell>
          <cell r="BA12">
            <v>0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59.890398842500005</v>
          </cell>
          <cell r="BH12">
            <v>0</v>
          </cell>
          <cell r="BI12">
            <v>0</v>
          </cell>
          <cell r="BJ12">
            <v>34.908665702083333</v>
          </cell>
          <cell r="BK12">
            <v>18</v>
          </cell>
          <cell r="BL12">
            <v>6.9817331404166687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35.471705762500001</v>
          </cell>
          <cell r="BT12">
            <v>0</v>
          </cell>
          <cell r="BU12">
            <v>0</v>
          </cell>
          <cell r="BV12">
            <v>14.559754802083335</v>
          </cell>
          <cell r="BW12">
            <v>18</v>
          </cell>
          <cell r="BX12">
            <v>2.911950960416668</v>
          </cell>
          <cell r="BY12">
            <v>24.418693080000001</v>
          </cell>
          <cell r="BZ12">
            <v>0</v>
          </cell>
          <cell r="CA12">
            <v>0</v>
          </cell>
          <cell r="CB12">
            <v>20.3489109</v>
          </cell>
          <cell r="CC12">
            <v>0</v>
          </cell>
          <cell r="CD12">
            <v>4.0697821800000007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24.418693080000001</v>
          </cell>
          <cell r="CL12">
            <v>0</v>
          </cell>
          <cell r="CM12">
            <v>0</v>
          </cell>
          <cell r="CN12">
            <v>20.3489109</v>
          </cell>
          <cell r="CO12">
            <v>0</v>
          </cell>
          <cell r="CP12">
            <v>4.0697821800000007</v>
          </cell>
          <cell r="CQ12">
            <v>1</v>
          </cell>
          <cell r="CR12">
            <v>2</v>
          </cell>
          <cell r="CS12">
            <v>3</v>
          </cell>
          <cell r="CT12" t="str">
            <v/>
          </cell>
          <cell r="CU12" t="str">
            <v>1 2 3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254.75804061999997</v>
          </cell>
          <cell r="DG12">
            <v>401.68160546070243</v>
          </cell>
          <cell r="DH12">
            <v>308.97447255070244</v>
          </cell>
          <cell r="DI12">
            <v>92.707132909999999</v>
          </cell>
          <cell r="DJ12">
            <v>4.5519878899999995</v>
          </cell>
          <cell r="DK12">
            <v>84.689869320000113</v>
          </cell>
          <cell r="DL12">
            <v>3.2897179200000002</v>
          </cell>
          <cell r="DM12">
            <v>0.17555778</v>
          </cell>
          <cell r="DN12">
            <v>70.233222800827392</v>
          </cell>
          <cell r="DS12">
            <v>0</v>
          </cell>
          <cell r="DT12">
            <v>15</v>
          </cell>
          <cell r="DU12">
            <v>15</v>
          </cell>
          <cell r="DV12">
            <v>40.233222800827392</v>
          </cell>
          <cell r="DW12">
            <v>15</v>
          </cell>
          <cell r="DX12">
            <v>1</v>
          </cell>
          <cell r="DY12">
            <v>1</v>
          </cell>
          <cell r="DZ12">
            <v>1</v>
          </cell>
          <cell r="EA12" t="str">
            <v/>
          </cell>
          <cell r="EB12" t="str">
            <v>1 1 1</v>
          </cell>
          <cell r="EC12">
            <v>79.004936529999995</v>
          </cell>
          <cell r="ED12">
            <v>4.9682374600000001</v>
          </cell>
          <cell r="EE12">
            <v>70.404884609999996</v>
          </cell>
          <cell r="EF12">
            <v>0</v>
          </cell>
          <cell r="EG12">
            <v>3.6318144599999997</v>
          </cell>
          <cell r="EH12">
            <v>3.6318144599999997</v>
          </cell>
          <cell r="EI12">
            <v>0</v>
          </cell>
          <cell r="EJ12">
            <v>0</v>
          </cell>
          <cell r="EK12">
            <v>0</v>
          </cell>
          <cell r="EL12">
            <v>3.6318144599999997</v>
          </cell>
          <cell r="EM12">
            <v>40.431880169999999</v>
          </cell>
          <cell r="EN12">
            <v>2.2762922300000001</v>
          </cell>
          <cell r="EO12">
            <v>38.155587939999997</v>
          </cell>
          <cell r="EP12">
            <v>0</v>
          </cell>
          <cell r="EQ12">
            <v>0</v>
          </cell>
          <cell r="ER12">
            <v>34.941241900000001</v>
          </cell>
          <cell r="ES12">
            <v>2.69194523</v>
          </cell>
          <cell r="ET12">
            <v>32.24929667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34.941241900000001</v>
          </cell>
          <cell r="FC12">
            <v>2.69194523</v>
          </cell>
          <cell r="FD12">
            <v>32.24929667</v>
          </cell>
          <cell r="FE12">
            <v>0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>
            <v>0</v>
          </cell>
          <cell r="FP12">
            <v>0.26</v>
          </cell>
          <cell r="FQ12">
            <v>0</v>
          </cell>
          <cell r="FR12">
            <v>183.33750273035119</v>
          </cell>
          <cell r="FS12">
            <v>183.33750273035119</v>
          </cell>
          <cell r="FT12">
            <v>0</v>
          </cell>
          <cell r="FU12">
            <v>0</v>
          </cell>
          <cell r="FV12">
            <v>6873</v>
          </cell>
          <cell r="FW12">
            <v>0</v>
          </cell>
          <cell r="FX12">
            <v>6873</v>
          </cell>
          <cell r="FZ12">
            <v>70.249043810000003</v>
          </cell>
          <cell r="GA12">
            <v>0</v>
          </cell>
          <cell r="GB12">
            <v>0.23499999999999999</v>
          </cell>
          <cell r="GC12">
            <v>0</v>
          </cell>
          <cell r="GD12">
            <v>15.194999999999997</v>
          </cell>
          <cell r="GE12">
            <v>15.194999999999997</v>
          </cell>
          <cell r="GF12">
            <v>0</v>
          </cell>
          <cell r="GG12">
            <v>0</v>
          </cell>
          <cell r="GH12">
            <v>2195</v>
          </cell>
          <cell r="GI12">
            <v>0</v>
          </cell>
          <cell r="GJ12">
            <v>2195</v>
          </cell>
          <cell r="GK12">
            <v>80.233222800827392</v>
          </cell>
          <cell r="GL12">
            <v>0</v>
          </cell>
          <cell r="GM12">
            <v>0</v>
          </cell>
          <cell r="GN12">
            <v>0</v>
          </cell>
          <cell r="GO12">
            <v>32.616611400413696</v>
          </cell>
          <cell r="GP12">
            <v>32.616611400413696</v>
          </cell>
          <cell r="GQ12">
            <v>0</v>
          </cell>
          <cell r="GR12">
            <v>0</v>
          </cell>
          <cell r="GS12">
            <v>665</v>
          </cell>
          <cell r="GT12">
            <v>0</v>
          </cell>
          <cell r="GU12">
            <v>665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80.233222800827392</v>
          </cell>
          <cell r="ID12">
            <v>0</v>
          </cell>
          <cell r="IE12">
            <v>0</v>
          </cell>
          <cell r="IF12">
            <v>0</v>
          </cell>
          <cell r="IG12">
            <v>32.616611400413696</v>
          </cell>
          <cell r="IH12">
            <v>32.616611400413696</v>
          </cell>
          <cell r="II12">
            <v>0</v>
          </cell>
          <cell r="IJ12">
            <v>0</v>
          </cell>
          <cell r="IK12">
            <v>665</v>
          </cell>
          <cell r="IL12">
            <v>0</v>
          </cell>
          <cell r="IM12">
            <v>665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55.6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55.6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175.24102999449937</v>
          </cell>
          <cell r="J13">
            <v>321.89652522084316</v>
          </cell>
          <cell r="K13">
            <v>321.89652522084316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35.599060600000001</v>
          </cell>
          <cell r="S13">
            <v>0</v>
          </cell>
          <cell r="T13">
            <v>0</v>
          </cell>
          <cell r="U13">
            <v>24.200000000000003</v>
          </cell>
          <cell r="V13">
            <v>6.5590605999999996</v>
          </cell>
          <cell r="W13">
            <v>4.839999999999999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35.599060600000001</v>
          </cell>
          <cell r="AQ13">
            <v>0</v>
          </cell>
          <cell r="AR13">
            <v>0</v>
          </cell>
          <cell r="AS13">
            <v>24.200000000000003</v>
          </cell>
          <cell r="AT13">
            <v>6.5590605999999996</v>
          </cell>
          <cell r="AU13">
            <v>4.839999999999999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</v>
          </cell>
          <cell r="CR13">
            <v>2</v>
          </cell>
          <cell r="CS13">
            <v>3</v>
          </cell>
          <cell r="CT13" t="str">
            <v/>
          </cell>
          <cell r="CU13" t="str">
            <v>1 2 3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168.17053645999999</v>
          </cell>
          <cell r="DG13">
            <v>263.64586776070246</v>
          </cell>
          <cell r="DH13">
            <v>263.64586776070246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55.233222800827392</v>
          </cell>
          <cell r="DS13">
            <v>0</v>
          </cell>
          <cell r="DT13">
            <v>15</v>
          </cell>
          <cell r="DU13">
            <v>15</v>
          </cell>
          <cell r="DV13">
            <v>25.233222800827392</v>
          </cell>
          <cell r="DW13">
            <v>15</v>
          </cell>
          <cell r="DX13" t="str">
            <v/>
          </cell>
          <cell r="DY13">
            <v>1</v>
          </cell>
          <cell r="DZ13">
            <v>1</v>
          </cell>
          <cell r="EA13" t="str">
            <v/>
          </cell>
          <cell r="EB13" t="str">
            <v>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55.6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55.6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56.143374190000003</v>
          </cell>
          <cell r="J14">
            <v>94.069591439999996</v>
          </cell>
          <cell r="K14">
            <v>94.069591439999996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1004.431679677302</v>
          </cell>
          <cell r="S14">
            <v>0</v>
          </cell>
          <cell r="T14">
            <v>0</v>
          </cell>
          <cell r="U14">
            <v>0</v>
          </cell>
          <cell r="V14">
            <v>999.43167967730199</v>
          </cell>
          <cell r="W14">
            <v>5</v>
          </cell>
          <cell r="X14">
            <v>605</v>
          </cell>
          <cell r="Y14">
            <v>0</v>
          </cell>
          <cell r="Z14">
            <v>0</v>
          </cell>
          <cell r="AA14">
            <v>0</v>
          </cell>
          <cell r="AB14">
            <v>600</v>
          </cell>
          <cell r="AC14">
            <v>5</v>
          </cell>
          <cell r="AD14">
            <v>399.43167967730199</v>
          </cell>
          <cell r="AE14">
            <v>0</v>
          </cell>
          <cell r="AF14">
            <v>0</v>
          </cell>
          <cell r="AG14">
            <v>0</v>
          </cell>
          <cell r="AH14">
            <v>399.43167967730199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588.94116802000008</v>
          </cell>
          <cell r="BH14">
            <v>0</v>
          </cell>
          <cell r="BI14">
            <v>0</v>
          </cell>
          <cell r="BJ14">
            <v>0</v>
          </cell>
          <cell r="BK14">
            <v>535.85129074999998</v>
          </cell>
          <cell r="BL14">
            <v>53.089877269999974</v>
          </cell>
          <cell r="BM14">
            <v>140.04059410999997</v>
          </cell>
          <cell r="BN14">
            <v>0</v>
          </cell>
          <cell r="BO14">
            <v>0</v>
          </cell>
          <cell r="BP14">
            <v>0</v>
          </cell>
          <cell r="BQ14">
            <v>90.644846569999999</v>
          </cell>
          <cell r="BR14">
            <v>49.395747539999988</v>
          </cell>
          <cell r="BS14">
            <v>131.68627397</v>
          </cell>
          <cell r="BT14">
            <v>0</v>
          </cell>
          <cell r="BU14">
            <v>0</v>
          </cell>
          <cell r="BV14">
            <v>0</v>
          </cell>
          <cell r="BW14">
            <v>131.68627397</v>
          </cell>
          <cell r="BX14">
            <v>0</v>
          </cell>
          <cell r="BY14">
            <v>317.21429993999999</v>
          </cell>
          <cell r="BZ14">
            <v>0</v>
          </cell>
          <cell r="CA14">
            <v>0</v>
          </cell>
          <cell r="CB14">
            <v>0</v>
          </cell>
          <cell r="CC14">
            <v>313.52017021</v>
          </cell>
          <cell r="CD14">
            <v>3.694129729999986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317.21429993999999</v>
          </cell>
          <cell r="CL14">
            <v>0</v>
          </cell>
          <cell r="CM14">
            <v>0</v>
          </cell>
          <cell r="CN14">
            <v>0</v>
          </cell>
          <cell r="CO14">
            <v>313.52017021</v>
          </cell>
          <cell r="CP14">
            <v>3.694129729999986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86.587504159999995</v>
          </cell>
          <cell r="DG14">
            <v>45.32860479</v>
          </cell>
          <cell r="DH14">
            <v>45.32860479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15</v>
          </cell>
          <cell r="DS14">
            <v>0</v>
          </cell>
          <cell r="DT14">
            <v>0</v>
          </cell>
          <cell r="DU14">
            <v>0</v>
          </cell>
          <cell r="DV14">
            <v>15</v>
          </cell>
          <cell r="DW14">
            <v>0</v>
          </cell>
          <cell r="DX14">
            <v>1</v>
          </cell>
          <cell r="DY14">
            <v>1</v>
          </cell>
          <cell r="DZ14">
            <v>1</v>
          </cell>
          <cell r="EA14" t="str">
            <v/>
          </cell>
          <cell r="EB14" t="str">
            <v>1 1 1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 t="str">
            <v/>
          </cell>
          <cell r="FJ14">
            <v>1</v>
          </cell>
          <cell r="FK14" t="str">
            <v>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182.91221685718801</v>
          </cell>
          <cell r="K15">
            <v>173.02212133718803</v>
          </cell>
          <cell r="L15">
            <v>9.8900955199999991</v>
          </cell>
          <cell r="M15">
            <v>0</v>
          </cell>
          <cell r="N15">
            <v>0</v>
          </cell>
          <cell r="O15">
            <v>7.5206240750000006</v>
          </cell>
          <cell r="P15">
            <v>0.86534663000000001</v>
          </cell>
          <cell r="Q15">
            <v>1.5041248149999997</v>
          </cell>
          <cell r="R15">
            <v>35.599060600000001</v>
          </cell>
          <cell r="S15">
            <v>0</v>
          </cell>
          <cell r="T15">
            <v>0</v>
          </cell>
          <cell r="U15">
            <v>24.200000000000003</v>
          </cell>
          <cell r="V15">
            <v>6.5590605999999996</v>
          </cell>
          <cell r="W15">
            <v>4.839999999999999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35.599060600000001</v>
          </cell>
          <cell r="AQ15">
            <v>0</v>
          </cell>
          <cell r="AR15">
            <v>0</v>
          </cell>
          <cell r="AS15">
            <v>24.200000000000003</v>
          </cell>
          <cell r="AT15">
            <v>6.5590605999999996</v>
          </cell>
          <cell r="AU15">
            <v>4.839999999999999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37.539489279999998</v>
          </cell>
          <cell r="DG15">
            <v>152.05969106432332</v>
          </cell>
          <cell r="DH15">
            <v>127.97464801432332</v>
          </cell>
          <cell r="DI15">
            <v>24.085043050000003</v>
          </cell>
          <cell r="DJ15">
            <v>0.11100098</v>
          </cell>
          <cell r="DK15">
            <v>23.15192528</v>
          </cell>
          <cell r="DL15">
            <v>0.52249999999999996</v>
          </cell>
          <cell r="DM15">
            <v>0.29961679000000002</v>
          </cell>
          <cell r="DN15">
            <v>24.465883833333333</v>
          </cell>
          <cell r="DS15">
            <v>0</v>
          </cell>
          <cell r="DT15">
            <v>0</v>
          </cell>
          <cell r="DU15">
            <v>0</v>
          </cell>
          <cell r="DV15">
            <v>24.465883833333333</v>
          </cell>
          <cell r="DW15">
            <v>0</v>
          </cell>
          <cell r="DX15">
            <v>1</v>
          </cell>
          <cell r="DY15">
            <v>1</v>
          </cell>
          <cell r="DZ15">
            <v>1</v>
          </cell>
          <cell r="EA15" t="str">
            <v/>
          </cell>
          <cell r="EB15" t="str">
            <v>1 1 1</v>
          </cell>
          <cell r="EC15">
            <v>0.50937806999999991</v>
          </cell>
          <cell r="ED15">
            <v>0</v>
          </cell>
          <cell r="EE15">
            <v>0.36040040000000001</v>
          </cell>
          <cell r="EF15">
            <v>0</v>
          </cell>
          <cell r="EG15">
            <v>0.14897767000000001</v>
          </cell>
          <cell r="EH15">
            <v>0.14897767000000001</v>
          </cell>
          <cell r="EI15">
            <v>0</v>
          </cell>
          <cell r="EJ15">
            <v>0</v>
          </cell>
          <cell r="EK15">
            <v>0</v>
          </cell>
          <cell r="EL15">
            <v>0.14897767000000001</v>
          </cell>
          <cell r="EM15">
            <v>5.628561E-2</v>
          </cell>
          <cell r="EN15">
            <v>0</v>
          </cell>
          <cell r="EO15">
            <v>5.628561E-2</v>
          </cell>
          <cell r="EP15">
            <v>0</v>
          </cell>
          <cell r="EQ15">
            <v>0</v>
          </cell>
          <cell r="ER15">
            <v>0.30411478999999997</v>
          </cell>
          <cell r="ES15">
            <v>0</v>
          </cell>
          <cell r="ET15">
            <v>0.30411479000000002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0.30411478999999997</v>
          </cell>
          <cell r="FC15">
            <v>0</v>
          </cell>
          <cell r="FD15">
            <v>0.30411479000000002</v>
          </cell>
          <cell r="FE15">
            <v>0</v>
          </cell>
          <cell r="FF15">
            <v>0</v>
          </cell>
          <cell r="FG15" t="str">
            <v/>
          </cell>
          <cell r="FH15" t="str">
            <v/>
          </cell>
          <cell r="FI15" t="str">
            <v/>
          </cell>
          <cell r="FJ15">
            <v>1</v>
          </cell>
          <cell r="FK15" t="str">
            <v>1</v>
          </cell>
          <cell r="FN15" t="str">
            <v>нд</v>
          </cell>
          <cell r="FO15">
            <v>0</v>
          </cell>
          <cell r="FP15">
            <v>0</v>
          </cell>
          <cell r="FQ15">
            <v>0</v>
          </cell>
          <cell r="FR15">
            <v>47.729845532161669</v>
          </cell>
          <cell r="FS15">
            <v>44.729845532161669</v>
          </cell>
          <cell r="FT15">
            <v>0</v>
          </cell>
          <cell r="FU15">
            <v>3</v>
          </cell>
          <cell r="FV15">
            <v>701</v>
          </cell>
          <cell r="FW15">
            <v>0</v>
          </cell>
          <cell r="FX15">
            <v>701</v>
          </cell>
          <cell r="FZ15">
            <v>24.493123359999998</v>
          </cell>
          <cell r="GA15">
            <v>0</v>
          </cell>
          <cell r="GB15">
            <v>0.1</v>
          </cell>
          <cell r="GC15">
            <v>0</v>
          </cell>
          <cell r="GD15">
            <v>2.8000000000000001E-2</v>
          </cell>
          <cell r="GE15">
            <v>2.8000000000000001E-2</v>
          </cell>
          <cell r="GF15">
            <v>0</v>
          </cell>
          <cell r="GG15">
            <v>0</v>
          </cell>
          <cell r="GH15">
            <v>884</v>
          </cell>
          <cell r="GI15">
            <v>0</v>
          </cell>
          <cell r="GJ15">
            <v>884</v>
          </cell>
          <cell r="GK15">
            <v>24.465883833333333</v>
          </cell>
          <cell r="GL15">
            <v>0</v>
          </cell>
          <cell r="GM15">
            <v>0</v>
          </cell>
          <cell r="GN15">
            <v>0</v>
          </cell>
          <cell r="GO15">
            <v>7.2329419166666664</v>
          </cell>
          <cell r="GP15">
            <v>7.2329419166666664</v>
          </cell>
          <cell r="GQ15">
            <v>0</v>
          </cell>
          <cell r="GR15">
            <v>0</v>
          </cell>
          <cell r="GS15">
            <v>106</v>
          </cell>
          <cell r="GT15">
            <v>0</v>
          </cell>
          <cell r="GU15">
            <v>106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24.465883833333333</v>
          </cell>
          <cell r="ID15">
            <v>0</v>
          </cell>
          <cell r="IE15">
            <v>0</v>
          </cell>
          <cell r="IF15">
            <v>0</v>
          </cell>
          <cell r="IG15">
            <v>7.2329419166666664</v>
          </cell>
          <cell r="IH15">
            <v>7.2329419166666664</v>
          </cell>
          <cell r="II15">
            <v>0</v>
          </cell>
          <cell r="IJ15">
            <v>0</v>
          </cell>
          <cell r="IK15">
            <v>106</v>
          </cell>
          <cell r="IL15">
            <v>0</v>
          </cell>
          <cell r="IM15">
            <v>106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101.99631202718801</v>
          </cell>
          <cell r="K16">
            <v>101.99631202718801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999.43167967730199</v>
          </cell>
          <cell r="S16">
            <v>0</v>
          </cell>
          <cell r="T16">
            <v>0</v>
          </cell>
          <cell r="U16">
            <v>0</v>
          </cell>
          <cell r="V16">
            <v>999.43167967730199</v>
          </cell>
          <cell r="W16">
            <v>0</v>
          </cell>
          <cell r="X16">
            <v>600</v>
          </cell>
          <cell r="Y16">
            <v>0</v>
          </cell>
          <cell r="Z16">
            <v>0</v>
          </cell>
          <cell r="AA16">
            <v>0</v>
          </cell>
          <cell r="AB16">
            <v>600</v>
          </cell>
          <cell r="AC16">
            <v>0</v>
          </cell>
          <cell r="AD16">
            <v>399.43167967730199</v>
          </cell>
          <cell r="AE16">
            <v>0</v>
          </cell>
          <cell r="AF16">
            <v>0</v>
          </cell>
          <cell r="AG16">
            <v>0</v>
          </cell>
          <cell r="AH16">
            <v>399.43167967730199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1</v>
          </cell>
          <cell r="BC16" t="str">
            <v/>
          </cell>
          <cell r="BD16">
            <v>3</v>
          </cell>
          <cell r="BE16" t="str">
            <v/>
          </cell>
          <cell r="BF16" t="str">
            <v>1 3</v>
          </cell>
          <cell r="BG16">
            <v>536.40386197999999</v>
          </cell>
          <cell r="BH16">
            <v>0</v>
          </cell>
          <cell r="BI16">
            <v>0</v>
          </cell>
          <cell r="BJ16">
            <v>0</v>
          </cell>
          <cell r="BK16">
            <v>531.84237641999994</v>
          </cell>
          <cell r="BL16">
            <v>4.56148555999998</v>
          </cell>
          <cell r="BM16">
            <v>87.503288069999996</v>
          </cell>
          <cell r="BN16">
            <v>0</v>
          </cell>
          <cell r="BO16">
            <v>0</v>
          </cell>
          <cell r="BP16">
            <v>0</v>
          </cell>
          <cell r="BQ16">
            <v>86.635932240000002</v>
          </cell>
          <cell r="BR16">
            <v>0.86735582999999394</v>
          </cell>
          <cell r="BS16">
            <v>131.68627397</v>
          </cell>
          <cell r="BT16">
            <v>0</v>
          </cell>
          <cell r="BU16">
            <v>0</v>
          </cell>
          <cell r="BV16">
            <v>0</v>
          </cell>
          <cell r="BW16">
            <v>131.68627397</v>
          </cell>
          <cell r="BX16">
            <v>0</v>
          </cell>
          <cell r="BY16">
            <v>317.21429993999999</v>
          </cell>
          <cell r="BZ16">
            <v>0</v>
          </cell>
          <cell r="CA16">
            <v>0</v>
          </cell>
          <cell r="CB16">
            <v>0</v>
          </cell>
          <cell r="CC16">
            <v>313.52017021</v>
          </cell>
          <cell r="CD16">
            <v>3.694129729999986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317.21429993999999</v>
          </cell>
          <cell r="CL16">
            <v>0</v>
          </cell>
          <cell r="CM16">
            <v>0</v>
          </cell>
          <cell r="CN16">
            <v>0</v>
          </cell>
          <cell r="CO16">
            <v>313.52017021</v>
          </cell>
          <cell r="CP16">
            <v>3.694129729999986</v>
          </cell>
          <cell r="CQ16">
            <v>1</v>
          </cell>
          <cell r="CR16" t="str">
            <v/>
          </cell>
          <cell r="CS16" t="str">
            <v/>
          </cell>
          <cell r="CT16" t="str">
            <v/>
          </cell>
          <cell r="CU16" t="str">
            <v>1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85.500615064323327</v>
          </cell>
          <cell r="DH16">
            <v>85.500615064323327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14.465883833333333</v>
          </cell>
          <cell r="DS16">
            <v>0</v>
          </cell>
          <cell r="DT16">
            <v>0</v>
          </cell>
          <cell r="DU16">
            <v>0</v>
          </cell>
          <cell r="DV16">
            <v>14.465883833333333</v>
          </cell>
          <cell r="DW16">
            <v>0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71.02580931</v>
          </cell>
          <cell r="K17">
            <v>71.02580931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0.92314777999999997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0.92314777999999997</v>
          </cell>
          <cell r="BM17">
            <v>0.92314777999999997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0.92314777999999997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26.564922990000003</v>
          </cell>
          <cell r="DG17">
            <v>42.474032949999994</v>
          </cell>
          <cell r="DH17">
            <v>42.474032949999994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10</v>
          </cell>
          <cell r="DS17">
            <v>0</v>
          </cell>
          <cell r="DT17">
            <v>0</v>
          </cell>
          <cell r="DU17">
            <v>0</v>
          </cell>
          <cell r="DV17">
            <v>10</v>
          </cell>
          <cell r="DW17">
            <v>0</v>
          </cell>
          <cell r="DX17">
            <v>1</v>
          </cell>
          <cell r="DY17">
            <v>1</v>
          </cell>
          <cell r="DZ17">
            <v>1</v>
          </cell>
          <cell r="EA17" t="str">
            <v/>
          </cell>
          <cell r="EB17" t="str">
            <v>1 1 1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>
            <v>1</v>
          </cell>
          <cell r="FK17" t="str">
            <v>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5917.9381154561088</v>
          </cell>
          <cell r="H18">
            <v>4963.8524195002001</v>
          </cell>
          <cell r="J18">
            <v>6134.2992986099098</v>
          </cell>
          <cell r="K18">
            <v>1543.0268639759095</v>
          </cell>
          <cell r="L18">
            <v>4591.2724346340001</v>
          </cell>
          <cell r="M18">
            <v>0</v>
          </cell>
          <cell r="N18">
            <v>0</v>
          </cell>
          <cell r="O18">
            <v>170.67717430038584</v>
          </cell>
          <cell r="P18">
            <v>2407.3937657889996</v>
          </cell>
          <cell r="Q18">
            <v>2013.2014945446142</v>
          </cell>
          <cell r="R18">
            <v>1004.431679677302</v>
          </cell>
          <cell r="S18">
            <v>0</v>
          </cell>
          <cell r="T18">
            <v>0</v>
          </cell>
          <cell r="U18">
            <v>0</v>
          </cell>
          <cell r="V18">
            <v>999.43167967730199</v>
          </cell>
          <cell r="W18">
            <v>5</v>
          </cell>
          <cell r="X18">
            <v>605</v>
          </cell>
          <cell r="Y18">
            <v>0</v>
          </cell>
          <cell r="Z18">
            <v>0</v>
          </cell>
          <cell r="AA18">
            <v>0</v>
          </cell>
          <cell r="AB18">
            <v>600</v>
          </cell>
          <cell r="AC18">
            <v>5</v>
          </cell>
          <cell r="AD18">
            <v>399.43167967730199</v>
          </cell>
          <cell r="AE18">
            <v>0</v>
          </cell>
          <cell r="AF18">
            <v>0</v>
          </cell>
          <cell r="AG18">
            <v>0</v>
          </cell>
          <cell r="AH18">
            <v>399.43167967730199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1</v>
          </cell>
          <cell r="BC18" t="str">
            <v/>
          </cell>
          <cell r="BD18" t="str">
            <v/>
          </cell>
          <cell r="BE18" t="str">
            <v/>
          </cell>
          <cell r="BF18" t="str">
            <v>1</v>
          </cell>
          <cell r="BG18">
            <v>588.94116802000008</v>
          </cell>
          <cell r="BH18">
            <v>0</v>
          </cell>
          <cell r="BI18">
            <v>0</v>
          </cell>
          <cell r="BJ18">
            <v>0</v>
          </cell>
          <cell r="BK18">
            <v>535.85129074999998</v>
          </cell>
          <cell r="BL18">
            <v>53.089877269999974</v>
          </cell>
          <cell r="BM18">
            <v>140.04059410999997</v>
          </cell>
          <cell r="BN18">
            <v>0</v>
          </cell>
          <cell r="BO18">
            <v>0</v>
          </cell>
          <cell r="BP18">
            <v>0</v>
          </cell>
          <cell r="BQ18">
            <v>90.644846569999999</v>
          </cell>
          <cell r="BR18">
            <v>49.395747539999988</v>
          </cell>
          <cell r="BS18">
            <v>131.68627397</v>
          </cell>
          <cell r="BT18">
            <v>0</v>
          </cell>
          <cell r="BU18">
            <v>0</v>
          </cell>
          <cell r="BV18">
            <v>0</v>
          </cell>
          <cell r="BW18">
            <v>131.68627397</v>
          </cell>
          <cell r="BX18">
            <v>0</v>
          </cell>
          <cell r="BY18">
            <v>317.21429993999999</v>
          </cell>
          <cell r="BZ18">
            <v>0</v>
          </cell>
          <cell r="CA18">
            <v>0</v>
          </cell>
          <cell r="CB18">
            <v>0</v>
          </cell>
          <cell r="CC18">
            <v>313.52017021</v>
          </cell>
          <cell r="CD18">
            <v>3.694129729999986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317.21429993999999</v>
          </cell>
          <cell r="CL18">
            <v>0</v>
          </cell>
          <cell r="CM18">
            <v>0</v>
          </cell>
          <cell r="CN18">
            <v>0</v>
          </cell>
          <cell r="CO18">
            <v>313.52017021</v>
          </cell>
          <cell r="CP18">
            <v>3.694129729999986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4617.8512146499997</v>
          </cell>
          <cell r="DG18">
            <v>5318.5726747814042</v>
          </cell>
          <cell r="DH18">
            <v>1851.7226660114047</v>
          </cell>
          <cell r="DI18">
            <v>3466.8500087699999</v>
          </cell>
          <cell r="DJ18">
            <v>36.684146650000002</v>
          </cell>
          <cell r="DK18">
            <v>1997.2028118200003</v>
          </cell>
          <cell r="DL18">
            <v>1190.2507855899999</v>
          </cell>
          <cell r="DM18">
            <v>242.71226471</v>
          </cell>
          <cell r="DN18">
            <v>2408.0854113406808</v>
          </cell>
          <cell r="DS18">
            <v>0</v>
          </cell>
          <cell r="DT18">
            <v>84</v>
          </cell>
          <cell r="DU18">
            <v>716.27869118855017</v>
          </cell>
          <cell r="DV18">
            <v>1607.8067201521303</v>
          </cell>
          <cell r="DW18">
            <v>716.27869118855017</v>
          </cell>
          <cell r="DX18">
            <v>1</v>
          </cell>
          <cell r="DY18">
            <v>1</v>
          </cell>
          <cell r="DZ18">
            <v>1</v>
          </cell>
          <cell r="EA18" t="str">
            <v/>
          </cell>
          <cell r="EB18" t="str">
            <v>1 1 1</v>
          </cell>
          <cell r="EC18">
            <v>4276.1768974300003</v>
          </cell>
          <cell r="ED18">
            <v>192.46159611999997</v>
          </cell>
          <cell r="EE18">
            <v>2578.9925768100002</v>
          </cell>
          <cell r="EF18">
            <v>1324.0510200399999</v>
          </cell>
          <cell r="EG18">
            <v>180.67170436000001</v>
          </cell>
          <cell r="EH18">
            <v>517.99511308000001</v>
          </cell>
          <cell r="EI18">
            <v>0</v>
          </cell>
          <cell r="EJ18">
            <v>309.99903376999998</v>
          </cell>
          <cell r="EK18">
            <v>188.35102584999998</v>
          </cell>
          <cell r="EL18">
            <v>19.64505346</v>
          </cell>
          <cell r="EM18">
            <v>952.90282632999993</v>
          </cell>
          <cell r="EN18">
            <v>184.28371113</v>
          </cell>
          <cell r="EO18">
            <v>519.59158761999993</v>
          </cell>
          <cell r="EP18">
            <v>207.97159898000004</v>
          </cell>
          <cell r="EQ18">
            <v>41.055928600000001</v>
          </cell>
          <cell r="ER18">
            <v>2805.2789580200001</v>
          </cell>
          <cell r="ES18">
            <v>8.177884989999999</v>
          </cell>
          <cell r="ET18">
            <v>1749.4019554199999</v>
          </cell>
          <cell r="EU18">
            <v>927.72839521000003</v>
          </cell>
          <cell r="EV18">
            <v>119.97072230000001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2805.2789580200001</v>
          </cell>
          <cell r="FC18">
            <v>8.177884989999999</v>
          </cell>
          <cell r="FD18">
            <v>1749.4019554199999</v>
          </cell>
          <cell r="FE18">
            <v>927.72839521000003</v>
          </cell>
          <cell r="FF18">
            <v>119.97072230000001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3464.8544089900006</v>
          </cell>
          <cell r="GA18">
            <v>0</v>
          </cell>
          <cell r="GB18">
            <v>158.99700000000001</v>
          </cell>
          <cell r="GC18">
            <v>0</v>
          </cell>
          <cell r="GD18">
            <v>698.12799999999993</v>
          </cell>
          <cell r="GE18">
            <v>638.42799999999988</v>
          </cell>
          <cell r="GF18">
            <v>0</v>
          </cell>
          <cell r="GG18">
            <v>59.7</v>
          </cell>
          <cell r="GH18">
            <v>4800</v>
          </cell>
          <cell r="GI18">
            <v>0</v>
          </cell>
          <cell r="GJ18">
            <v>4800</v>
          </cell>
          <cell r="GK18">
            <v>5951.329949809804</v>
          </cell>
          <cell r="GL18">
            <v>0</v>
          </cell>
          <cell r="GM18">
            <v>111.2</v>
          </cell>
          <cell r="GN18">
            <v>0</v>
          </cell>
          <cell r="GO18">
            <v>223.44755331708038</v>
          </cell>
          <cell r="GP18">
            <v>152.44755331708035</v>
          </cell>
          <cell r="GQ18">
            <v>71</v>
          </cell>
          <cell r="GR18">
            <v>0</v>
          </cell>
          <cell r="GS18">
            <v>19182</v>
          </cell>
          <cell r="GT18">
            <v>0</v>
          </cell>
          <cell r="GU18">
            <v>19182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5951.329949809804</v>
          </cell>
          <cell r="ID18">
            <v>0</v>
          </cell>
          <cell r="IE18">
            <v>111.2</v>
          </cell>
          <cell r="IF18">
            <v>0</v>
          </cell>
          <cell r="IG18">
            <v>223.44755331708038</v>
          </cell>
          <cell r="IH18">
            <v>152.44755331708035</v>
          </cell>
          <cell r="II18">
            <v>71</v>
          </cell>
          <cell r="IJ18">
            <v>0</v>
          </cell>
          <cell r="IK18">
            <v>19182</v>
          </cell>
          <cell r="IL18">
            <v>0</v>
          </cell>
          <cell r="IM18">
            <v>19182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343.54416596300001</v>
          </cell>
          <cell r="IZ18">
            <v>0</v>
          </cell>
          <cell r="JA18">
            <v>0</v>
          </cell>
          <cell r="JB18">
            <v>0</v>
          </cell>
          <cell r="JC18">
            <v>0</v>
          </cell>
          <cell r="JD18">
            <v>0</v>
          </cell>
          <cell r="JE18">
            <v>0</v>
          </cell>
          <cell r="JF18">
            <v>0</v>
          </cell>
          <cell r="JG18">
            <v>8701</v>
          </cell>
          <cell r="JH18">
            <v>0</v>
          </cell>
          <cell r="JI18">
            <v>8701</v>
          </cell>
          <cell r="JJ18">
            <v>263.32833638299996</v>
          </cell>
          <cell r="JK18">
            <v>0</v>
          </cell>
          <cell r="JL18">
            <v>0</v>
          </cell>
          <cell r="JM18">
            <v>0</v>
          </cell>
          <cell r="JN18">
            <v>0</v>
          </cell>
          <cell r="JO18">
            <v>0</v>
          </cell>
          <cell r="JP18">
            <v>0</v>
          </cell>
          <cell r="JQ18">
            <v>0</v>
          </cell>
          <cell r="JR18">
            <v>8596</v>
          </cell>
          <cell r="JS18">
            <v>0</v>
          </cell>
          <cell r="JT18">
            <v>8596</v>
          </cell>
          <cell r="JU18">
            <v>46.248198900000006</v>
          </cell>
          <cell r="JV18">
            <v>0</v>
          </cell>
          <cell r="JW18">
            <v>0</v>
          </cell>
          <cell r="JX18">
            <v>0</v>
          </cell>
          <cell r="JY18">
            <v>0</v>
          </cell>
          <cell r="JZ18">
            <v>0</v>
          </cell>
          <cell r="KA18">
            <v>0</v>
          </cell>
          <cell r="KB18">
            <v>0</v>
          </cell>
          <cell r="KC18">
            <v>104</v>
          </cell>
          <cell r="KD18">
            <v>0</v>
          </cell>
          <cell r="KE18">
            <v>104</v>
          </cell>
          <cell r="KF18">
            <v>33.967630679999999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1</v>
          </cell>
          <cell r="KO18">
            <v>0</v>
          </cell>
          <cell r="KP18">
            <v>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33.967630679999999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1</v>
          </cell>
          <cell r="LK18">
            <v>0</v>
          </cell>
          <cell r="LL18">
            <v>1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55.8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19922.942175616463</v>
          </cell>
          <cell r="OV18">
            <v>346.28899999999999</v>
          </cell>
          <cell r="OW18">
            <v>214</v>
          </cell>
          <cell r="OX18">
            <v>1</v>
          </cell>
          <cell r="OY18">
            <v>19921</v>
          </cell>
          <cell r="OZ18">
            <v>4592.4061264929987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1509.5934587699999</v>
          </cell>
          <cell r="J19">
            <v>515.83870684083797</v>
          </cell>
          <cell r="K19">
            <v>74.216327280837959</v>
          </cell>
          <cell r="L19">
            <v>441.62237956000001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441.62237956000001</v>
          </cell>
          <cell r="R19">
            <v>5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</v>
          </cell>
          <cell r="X19">
            <v>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5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36.785420969999997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36.785420969999997</v>
          </cell>
          <cell r="BM19">
            <v>36.785420969999997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36.785420969999997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421.76399499050854</v>
          </cell>
          <cell r="DH19">
            <v>32.577031380508515</v>
          </cell>
          <cell r="DI19">
            <v>389.18696361000002</v>
          </cell>
          <cell r="DJ19">
            <v>0.70974466999999997</v>
          </cell>
          <cell r="DK19">
            <v>381.22147746000002</v>
          </cell>
          <cell r="DL19">
            <v>0</v>
          </cell>
          <cell r="DM19">
            <v>7.2557414800000002</v>
          </cell>
          <cell r="DN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 t="str">
            <v/>
          </cell>
          <cell r="DY19" t="str">
            <v/>
          </cell>
          <cell r="DZ19" t="str">
            <v/>
          </cell>
          <cell r="EA19" t="str">
            <v/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 t="str">
            <v/>
          </cell>
          <cell r="FK19">
            <v>0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571.83140902999992</v>
          </cell>
          <cell r="GA19">
            <v>0</v>
          </cell>
          <cell r="GB19">
            <v>0</v>
          </cell>
          <cell r="GC19">
            <v>0</v>
          </cell>
          <cell r="GD19">
            <v>41.98</v>
          </cell>
          <cell r="GE19">
            <v>0</v>
          </cell>
          <cell r="GF19">
            <v>0</v>
          </cell>
          <cell r="GG19">
            <v>41.98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3138.12781365</v>
          </cell>
          <cell r="J20">
            <v>3457.2011648870716</v>
          </cell>
          <cell r="K20">
            <v>1410.6903229570717</v>
          </cell>
          <cell r="L20">
            <v>2046.51084193</v>
          </cell>
          <cell r="M20">
            <v>0</v>
          </cell>
          <cell r="N20">
            <v>0</v>
          </cell>
          <cell r="O20">
            <v>0</v>
          </cell>
          <cell r="P20">
            <v>2046.51084193</v>
          </cell>
          <cell r="Q20">
            <v>0</v>
          </cell>
          <cell r="R20">
            <v>999.43167967730199</v>
          </cell>
          <cell r="S20">
            <v>0</v>
          </cell>
          <cell r="T20">
            <v>0</v>
          </cell>
          <cell r="U20">
            <v>0</v>
          </cell>
          <cell r="V20">
            <v>999.43167967730199</v>
          </cell>
          <cell r="W20">
            <v>0</v>
          </cell>
          <cell r="X20">
            <v>600</v>
          </cell>
          <cell r="Y20">
            <v>0</v>
          </cell>
          <cell r="Z20">
            <v>0</v>
          </cell>
          <cell r="AA20">
            <v>0</v>
          </cell>
          <cell r="AB20">
            <v>600</v>
          </cell>
          <cell r="AC20">
            <v>0</v>
          </cell>
          <cell r="AD20">
            <v>399.43167967730199</v>
          </cell>
          <cell r="AE20">
            <v>0</v>
          </cell>
          <cell r="AF20">
            <v>0</v>
          </cell>
          <cell r="AG20">
            <v>0</v>
          </cell>
          <cell r="AH20">
            <v>399.43167967730199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536.40386197999999</v>
          </cell>
          <cell r="BH20">
            <v>0</v>
          </cell>
          <cell r="BI20">
            <v>0</v>
          </cell>
          <cell r="BJ20">
            <v>0</v>
          </cell>
          <cell r="BK20">
            <v>531.84237641999994</v>
          </cell>
          <cell r="BL20">
            <v>4.56148555999998</v>
          </cell>
          <cell r="BM20">
            <v>87.503288069999996</v>
          </cell>
          <cell r="BN20">
            <v>0</v>
          </cell>
          <cell r="BO20">
            <v>0</v>
          </cell>
          <cell r="BP20">
            <v>0</v>
          </cell>
          <cell r="BQ20">
            <v>86.635932240000002</v>
          </cell>
          <cell r="BR20">
            <v>0.86735582999999394</v>
          </cell>
          <cell r="BS20">
            <v>131.68627397</v>
          </cell>
          <cell r="BT20">
            <v>0</v>
          </cell>
          <cell r="BU20">
            <v>0</v>
          </cell>
          <cell r="BV20">
            <v>0</v>
          </cell>
          <cell r="BW20">
            <v>131.68627397</v>
          </cell>
          <cell r="BX20">
            <v>0</v>
          </cell>
          <cell r="BY20">
            <v>317.21429993999999</v>
          </cell>
          <cell r="BZ20">
            <v>0</v>
          </cell>
          <cell r="CA20">
            <v>0</v>
          </cell>
          <cell r="CB20">
            <v>0</v>
          </cell>
          <cell r="CC20">
            <v>313.52017021</v>
          </cell>
          <cell r="CD20">
            <v>3.694129729999986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317.21429993999999</v>
          </cell>
          <cell r="CL20">
            <v>0</v>
          </cell>
          <cell r="CM20">
            <v>0</v>
          </cell>
          <cell r="CN20">
            <v>0</v>
          </cell>
          <cell r="CO20">
            <v>313.52017021</v>
          </cell>
          <cell r="CP20">
            <v>3.694129729999986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3093.4123644699998</v>
          </cell>
          <cell r="DG20">
            <v>2949.9464785892296</v>
          </cell>
          <cell r="DH20">
            <v>1784.1056682392295</v>
          </cell>
          <cell r="DI20">
            <v>1165.8408103500001</v>
          </cell>
          <cell r="DJ20">
            <v>0</v>
          </cell>
          <cell r="DK20">
            <v>677.74733691000006</v>
          </cell>
          <cell r="DL20">
            <v>455.31600754999999</v>
          </cell>
          <cell r="DM20">
            <v>32.777465890000002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>
            <v>1</v>
          </cell>
          <cell r="DZ20">
            <v>1</v>
          </cell>
          <cell r="EA20" t="str">
            <v/>
          </cell>
          <cell r="EB20" t="str">
            <v>1 1 1</v>
          </cell>
          <cell r="EC20">
            <v>1533.8394705199998</v>
          </cell>
          <cell r="ED20">
            <v>0</v>
          </cell>
          <cell r="EE20">
            <v>1276.12112067</v>
          </cell>
          <cell r="EF20">
            <v>180.40154883000002</v>
          </cell>
          <cell r="EG20">
            <v>77.316800919999991</v>
          </cell>
          <cell r="EH20">
            <v>186.01419013999998</v>
          </cell>
          <cell r="EI20">
            <v>0</v>
          </cell>
          <cell r="EJ20">
            <v>184.39471952</v>
          </cell>
          <cell r="EK20">
            <v>0</v>
          </cell>
          <cell r="EL20">
            <v>1.61947062</v>
          </cell>
          <cell r="EM20">
            <v>214.82336955000002</v>
          </cell>
          <cell r="EN20">
            <v>0</v>
          </cell>
          <cell r="EO20">
            <v>57.207649230000001</v>
          </cell>
          <cell r="EP20">
            <v>154.41520249000001</v>
          </cell>
          <cell r="EQ20">
            <v>3.2005178299999999</v>
          </cell>
          <cell r="ER20">
            <v>1133.0019108299998</v>
          </cell>
          <cell r="ES20">
            <v>0</v>
          </cell>
          <cell r="ET20">
            <v>1034.5187519200001</v>
          </cell>
          <cell r="EU20">
            <v>25.986346340000001</v>
          </cell>
          <cell r="EV20">
            <v>72.496812469999995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1133.0019108299998</v>
          </cell>
          <cell r="FC20">
            <v>0</v>
          </cell>
          <cell r="FD20">
            <v>1034.5187519200001</v>
          </cell>
          <cell r="FE20">
            <v>25.986346340000001</v>
          </cell>
          <cell r="FF20">
            <v>72.496812469999995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3343.6785621892295</v>
          </cell>
          <cell r="GL20">
            <v>0</v>
          </cell>
          <cell r="GM20">
            <v>20</v>
          </cell>
          <cell r="GN20">
            <v>0</v>
          </cell>
          <cell r="GO20">
            <v>71</v>
          </cell>
          <cell r="GP20">
            <v>0</v>
          </cell>
          <cell r="GQ20">
            <v>71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3343.6785621892295</v>
          </cell>
          <cell r="ID20">
            <v>0</v>
          </cell>
          <cell r="IE20">
            <v>20</v>
          </cell>
          <cell r="IF20">
            <v>0</v>
          </cell>
          <cell r="IG20">
            <v>71</v>
          </cell>
          <cell r="IH20">
            <v>0</v>
          </cell>
          <cell r="II20">
            <v>71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O_Che463_23</v>
          </cell>
          <cell r="B21" t="str">
            <v>1.1.1.1.3</v>
          </cell>
          <cell r="C21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1" t="str">
            <v>O_Che463_23</v>
          </cell>
          <cell r="E21">
            <v>19.211106745999999</v>
          </cell>
          <cell r="H21">
            <v>17.788347680000001</v>
          </cell>
          <cell r="J21">
            <v>11.582745445999999</v>
          </cell>
          <cell r="K21">
            <v>2.3459068459999983</v>
          </cell>
          <cell r="L21">
            <v>9.2368386000000005</v>
          </cell>
          <cell r="M21">
            <v>0</v>
          </cell>
          <cell r="N21">
            <v>0</v>
          </cell>
          <cell r="O21">
            <v>0</v>
          </cell>
          <cell r="P21">
            <v>8.98759291</v>
          </cell>
          <cell r="Q21">
            <v>0.24924569000000041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0.92314777999999997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0.92314777999999997</v>
          </cell>
          <cell r="BM21">
            <v>0.92314777999999997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0.92314777999999997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16.009255621666668</v>
          </cell>
          <cell r="CY21">
            <v>1.15935962</v>
          </cell>
          <cell r="CZ21">
            <v>14.794642</v>
          </cell>
          <cell r="DA21">
            <v>0</v>
          </cell>
          <cell r="DB21">
            <v>5.5254001666668273E-2</v>
          </cell>
          <cell r="DE21">
            <v>14.82362307</v>
          </cell>
          <cell r="DG21">
            <v>9.3177106216666683</v>
          </cell>
          <cell r="DH21">
            <v>1.1856325516666679</v>
          </cell>
          <cell r="DI21">
            <v>8.1320780700000004</v>
          </cell>
          <cell r="DJ21">
            <v>0</v>
          </cell>
          <cell r="DK21">
            <v>8.0625499999999999</v>
          </cell>
          <cell r="DL21">
            <v>0</v>
          </cell>
          <cell r="DM21">
            <v>6.9528069999999997E-2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16.009255621666668</v>
          </cell>
          <cell r="FO21">
            <v>0</v>
          </cell>
          <cell r="FP21">
            <v>0</v>
          </cell>
          <cell r="FQ21">
            <v>0</v>
          </cell>
          <cell r="FR21">
            <v>4</v>
          </cell>
          <cell r="FS21">
            <v>0</v>
          </cell>
          <cell r="FT21">
            <v>0</v>
          </cell>
          <cell r="FU21">
            <v>4</v>
          </cell>
          <cell r="FV21">
            <v>0</v>
          </cell>
          <cell r="FW21">
            <v>0</v>
          </cell>
          <cell r="FX21">
            <v>0</v>
          </cell>
          <cell r="FZ21">
            <v>14.82362307</v>
          </cell>
          <cell r="GA21">
            <v>0</v>
          </cell>
          <cell r="GB21">
            <v>0</v>
          </cell>
          <cell r="GC21">
            <v>0</v>
          </cell>
          <cell r="GD21">
            <v>4</v>
          </cell>
          <cell r="GE21">
            <v>0</v>
          </cell>
          <cell r="GF21">
            <v>0</v>
          </cell>
          <cell r="GG21">
            <v>4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19.211106745999999</v>
          </cell>
          <cell r="OV21">
            <v>4</v>
          </cell>
          <cell r="OW21">
            <v>0</v>
          </cell>
          <cell r="OX21">
            <v>0</v>
          </cell>
          <cell r="OY21">
            <v>0</v>
          </cell>
          <cell r="OZ21">
            <v>14.82362307</v>
          </cell>
        </row>
        <row r="22">
          <cell r="A22" t="str">
            <v>M_Che424</v>
          </cell>
          <cell r="B22" t="str">
            <v>1.1.1.1.3</v>
          </cell>
          <cell r="C22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M_Che424</v>
          </cell>
          <cell r="E22">
            <v>31.162212995799997</v>
          </cell>
          <cell r="H22">
            <v>28.392889201799999</v>
          </cell>
          <cell r="J22">
            <v>16.805371483999998</v>
          </cell>
          <cell r="K22">
            <v>4.114604203999999</v>
          </cell>
          <cell r="L22">
            <v>12.690767279999999</v>
          </cell>
          <cell r="M22">
            <v>0</v>
          </cell>
          <cell r="N22">
            <v>0</v>
          </cell>
          <cell r="O22">
            <v>0</v>
          </cell>
          <cell r="P22">
            <v>12.690767279999999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1.34528041</v>
          </cell>
          <cell r="BH22">
            <v>0</v>
          </cell>
          <cell r="BI22">
            <v>0</v>
          </cell>
          <cell r="BJ22">
            <v>0</v>
          </cell>
          <cell r="BK22">
            <v>1.34528041</v>
          </cell>
          <cell r="BL22">
            <v>0</v>
          </cell>
          <cell r="BM22">
            <v>1.34528041</v>
          </cell>
          <cell r="BN22">
            <v>0</v>
          </cell>
          <cell r="BO22">
            <v>0</v>
          </cell>
          <cell r="BP22">
            <v>0</v>
          </cell>
          <cell r="BQ22">
            <v>1.34528041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25.968511666666664</v>
          </cell>
          <cell r="CY22">
            <v>2.1660323200000007</v>
          </cell>
          <cell r="CZ22">
            <v>22.712216666666666</v>
          </cell>
          <cell r="DA22">
            <v>0</v>
          </cell>
          <cell r="DB22">
            <v>1.0902626799999973</v>
          </cell>
          <cell r="DE22">
            <v>23.66074184</v>
          </cell>
          <cell r="DG22">
            <v>13.483139786666666</v>
          </cell>
          <cell r="DH22">
            <v>2.3077698266666644</v>
          </cell>
          <cell r="DI22">
            <v>11.175369960000001</v>
          </cell>
          <cell r="DJ22">
            <v>0</v>
          </cell>
          <cell r="DK22">
            <v>11.052372999999999</v>
          </cell>
          <cell r="DL22">
            <v>0</v>
          </cell>
          <cell r="DM22">
            <v>0.12299696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25.968511666666664</v>
          </cell>
          <cell r="FO22">
            <v>0</v>
          </cell>
          <cell r="FP22">
            <v>0</v>
          </cell>
          <cell r="FQ22">
            <v>0</v>
          </cell>
          <cell r="FR22">
            <v>5.74</v>
          </cell>
          <cell r="FS22">
            <v>0</v>
          </cell>
          <cell r="FT22">
            <v>0</v>
          </cell>
          <cell r="FU22">
            <v>5.74</v>
          </cell>
          <cell r="FV22">
            <v>0</v>
          </cell>
          <cell r="FW22">
            <v>0</v>
          </cell>
          <cell r="FX22">
            <v>0</v>
          </cell>
          <cell r="FZ22">
            <v>23.66074184</v>
          </cell>
          <cell r="GA22">
            <v>0</v>
          </cell>
          <cell r="GB22">
            <v>0</v>
          </cell>
          <cell r="GC22">
            <v>0</v>
          </cell>
          <cell r="GD22">
            <v>5.74</v>
          </cell>
          <cell r="GE22">
            <v>0</v>
          </cell>
          <cell r="GF22">
            <v>0</v>
          </cell>
          <cell r="GG22">
            <v>5.74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31.162212995799997</v>
          </cell>
          <cell r="OV22">
            <v>5.74</v>
          </cell>
          <cell r="OW22">
            <v>0</v>
          </cell>
          <cell r="OX22">
            <v>0</v>
          </cell>
          <cell r="OY22">
            <v>0</v>
          </cell>
          <cell r="OZ22">
            <v>23.66074184</v>
          </cell>
        </row>
        <row r="23">
          <cell r="A23" t="str">
            <v>M_Che425</v>
          </cell>
          <cell r="B23" t="str">
            <v>1.1.1.1.3</v>
          </cell>
          <cell r="C23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M_Che425</v>
          </cell>
          <cell r="E23">
            <v>4.4063809959999993</v>
          </cell>
          <cell r="H23">
            <v>4.0218081559999996</v>
          </cell>
          <cell r="J23">
            <v>0.65678479999999972</v>
          </cell>
          <cell r="K23">
            <v>0.55978903999999963</v>
          </cell>
          <cell r="L23">
            <v>9.6995760000000097E-2</v>
          </cell>
          <cell r="M23">
            <v>0</v>
          </cell>
          <cell r="N23">
            <v>0</v>
          </cell>
          <cell r="O23">
            <v>0</v>
          </cell>
          <cell r="P23">
            <v>9.699576000000007E-2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0.17521619999999999</v>
          </cell>
          <cell r="BH23">
            <v>0</v>
          </cell>
          <cell r="BI23">
            <v>0</v>
          </cell>
          <cell r="BJ23">
            <v>0</v>
          </cell>
          <cell r="BK23">
            <v>0.17521619999999999</v>
          </cell>
          <cell r="BL23">
            <v>0</v>
          </cell>
          <cell r="BM23">
            <v>0.17521619999999999</v>
          </cell>
          <cell r="BN23">
            <v>0</v>
          </cell>
          <cell r="BO23">
            <v>0</v>
          </cell>
          <cell r="BP23">
            <v>0</v>
          </cell>
          <cell r="BQ23">
            <v>0.17521619999999999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3.6719841666666664</v>
          </cell>
          <cell r="CY23">
            <v>0.56003160000000007</v>
          </cell>
          <cell r="CZ23">
            <v>2.3770341666666699</v>
          </cell>
          <cell r="DA23">
            <v>0</v>
          </cell>
          <cell r="DB23">
            <v>0.73491839999999642</v>
          </cell>
          <cell r="DE23">
            <v>3.3515068000000001</v>
          </cell>
          <cell r="DG23">
            <v>0.41117726666666626</v>
          </cell>
          <cell r="DH23">
            <v>0.32047736666666626</v>
          </cell>
          <cell r="DI23">
            <v>9.06999E-2</v>
          </cell>
          <cell r="DJ23">
            <v>0</v>
          </cell>
          <cell r="DK23">
            <v>8.5084000000000007E-2</v>
          </cell>
          <cell r="DL23">
            <v>0</v>
          </cell>
          <cell r="DM23">
            <v>5.6159000000000001E-3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3.6719841666666664</v>
          </cell>
          <cell r="FO23">
            <v>0</v>
          </cell>
          <cell r="FP23">
            <v>0</v>
          </cell>
          <cell r="FQ23">
            <v>0</v>
          </cell>
          <cell r="FR23">
            <v>0.46</v>
          </cell>
          <cell r="FS23">
            <v>0</v>
          </cell>
          <cell r="FT23">
            <v>0</v>
          </cell>
          <cell r="FU23">
            <v>0.46</v>
          </cell>
          <cell r="FV23">
            <v>0</v>
          </cell>
          <cell r="FW23">
            <v>0</v>
          </cell>
          <cell r="FX23">
            <v>0</v>
          </cell>
          <cell r="FZ23">
            <v>3.3515067999999997</v>
          </cell>
          <cell r="GA23">
            <v>0</v>
          </cell>
          <cell r="GB23">
            <v>0</v>
          </cell>
          <cell r="GC23">
            <v>0</v>
          </cell>
          <cell r="GD23">
            <v>0.46</v>
          </cell>
          <cell r="GE23">
            <v>0</v>
          </cell>
          <cell r="GF23">
            <v>0</v>
          </cell>
          <cell r="GG23">
            <v>0.46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4.4063809959999993</v>
          </cell>
          <cell r="OV23">
            <v>0.46</v>
          </cell>
          <cell r="OW23">
            <v>0</v>
          </cell>
          <cell r="OX23">
            <v>0</v>
          </cell>
          <cell r="OY23">
            <v>0</v>
          </cell>
          <cell r="OZ23">
            <v>3.3515067999999997</v>
          </cell>
        </row>
        <row r="24">
          <cell r="A24" t="str">
            <v>M_Che426</v>
          </cell>
          <cell r="B24" t="str">
            <v>1.1.1.1.3</v>
          </cell>
          <cell r="C24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M_Che426</v>
          </cell>
          <cell r="E24">
            <v>65.617463011200016</v>
          </cell>
          <cell r="H24">
            <v>58.076799439200002</v>
          </cell>
          <cell r="J24">
            <v>24.020575992000015</v>
          </cell>
          <cell r="K24">
            <v>10.029081292000015</v>
          </cell>
          <cell r="L24">
            <v>13.991494700000001</v>
          </cell>
          <cell r="M24">
            <v>0</v>
          </cell>
          <cell r="N24">
            <v>0</v>
          </cell>
          <cell r="O24">
            <v>0</v>
          </cell>
          <cell r="P24">
            <v>13.991494700000001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2.4884177200000002</v>
          </cell>
          <cell r="BH24">
            <v>0</v>
          </cell>
          <cell r="BI24">
            <v>0</v>
          </cell>
          <cell r="BJ24">
            <v>0</v>
          </cell>
          <cell r="BK24">
            <v>2.4884177200000002</v>
          </cell>
          <cell r="BL24">
            <v>0</v>
          </cell>
          <cell r="BM24">
            <v>2.4884177200000002</v>
          </cell>
          <cell r="BN24">
            <v>0</v>
          </cell>
          <cell r="BO24">
            <v>0</v>
          </cell>
          <cell r="BP24">
            <v>0</v>
          </cell>
          <cell r="BQ24">
            <v>2.4884177200000002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54.681218333333334</v>
          </cell>
          <cell r="CY24">
            <v>1.6636230400000003</v>
          </cell>
          <cell r="CZ24">
            <v>49.690829999999998</v>
          </cell>
          <cell r="DA24">
            <v>2.2278333333333337E-2</v>
          </cell>
          <cell r="DB24">
            <v>3.3044869600000029</v>
          </cell>
          <cell r="DE24">
            <v>48.397332019999993</v>
          </cell>
          <cell r="DG24">
            <v>18.272530443333341</v>
          </cell>
          <cell r="DH24">
            <v>6.2838863133333405</v>
          </cell>
          <cell r="DI24">
            <v>11.988644130000001</v>
          </cell>
          <cell r="DJ24">
            <v>0</v>
          </cell>
          <cell r="DK24">
            <v>11.506722999999999</v>
          </cell>
          <cell r="DL24">
            <v>2.0750000000000001E-2</v>
          </cell>
          <cell r="DM24">
            <v>0.46117112999999998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54.681218333333334</v>
          </cell>
          <cell r="FO24">
            <v>0</v>
          </cell>
          <cell r="FP24">
            <v>0</v>
          </cell>
          <cell r="FQ24">
            <v>0</v>
          </cell>
          <cell r="FR24">
            <v>13.395</v>
          </cell>
          <cell r="FS24">
            <v>10.275</v>
          </cell>
          <cell r="FT24">
            <v>0</v>
          </cell>
          <cell r="FU24">
            <v>3.12</v>
          </cell>
          <cell r="FV24">
            <v>0</v>
          </cell>
          <cell r="FW24">
            <v>0</v>
          </cell>
          <cell r="FX24">
            <v>0</v>
          </cell>
          <cell r="FZ24">
            <v>48.39733202</v>
          </cell>
          <cell r="GA24">
            <v>0</v>
          </cell>
          <cell r="GB24">
            <v>0</v>
          </cell>
          <cell r="GC24">
            <v>0</v>
          </cell>
          <cell r="GD24">
            <v>13.047000000000001</v>
          </cell>
          <cell r="GE24">
            <v>9.947000000000001</v>
          </cell>
          <cell r="GF24">
            <v>0</v>
          </cell>
          <cell r="GG24">
            <v>3.1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65.617463011200016</v>
          </cell>
          <cell r="OV24">
            <v>13.047000000000001</v>
          </cell>
          <cell r="OW24">
            <v>0</v>
          </cell>
          <cell r="OX24">
            <v>0</v>
          </cell>
          <cell r="OY24">
            <v>0</v>
          </cell>
          <cell r="OZ24">
            <v>48.39733202</v>
          </cell>
        </row>
        <row r="25">
          <cell r="A25" t="str">
            <v>M_Che427</v>
          </cell>
          <cell r="B25" t="str">
            <v>1.1.1.1.3</v>
          </cell>
          <cell r="C25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5" t="str">
            <v>M_Che427</v>
          </cell>
          <cell r="E25">
            <v>238.10231199920003</v>
          </cell>
          <cell r="H25">
            <v>207.8513026032</v>
          </cell>
          <cell r="J25">
            <v>89.554855463000038</v>
          </cell>
          <cell r="K25">
            <v>41.070832356000039</v>
          </cell>
          <cell r="L25">
            <v>48.484023106999999</v>
          </cell>
          <cell r="M25">
            <v>0</v>
          </cell>
          <cell r="N25">
            <v>0</v>
          </cell>
          <cell r="O25">
            <v>0</v>
          </cell>
          <cell r="P25">
            <v>13.699496398999997</v>
          </cell>
          <cell r="Q25">
            <v>34.784526708000001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10.81982296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10.81982296</v>
          </cell>
          <cell r="BM25">
            <v>10.81982296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10.81982296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198.41859333333332</v>
          </cell>
          <cell r="CY25">
            <v>5.07479821</v>
          </cell>
          <cell r="CZ25">
            <v>21.092093333333334</v>
          </cell>
          <cell r="DA25">
            <v>138.84068083333332</v>
          </cell>
          <cell r="DB25">
            <v>33.411020956666661</v>
          </cell>
          <cell r="DE25">
            <v>173.47639299999997</v>
          </cell>
          <cell r="DG25">
            <v>61.944755523333342</v>
          </cell>
          <cell r="DH25">
            <v>24.942200333333346</v>
          </cell>
          <cell r="DI25">
            <v>37.002555189999995</v>
          </cell>
          <cell r="DJ25">
            <v>0</v>
          </cell>
          <cell r="DK25">
            <v>12.789445000000001</v>
          </cell>
          <cell r="DL25">
            <v>5.3367560000000003</v>
          </cell>
          <cell r="DM25">
            <v>18.87635418999999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198.41859333333332</v>
          </cell>
          <cell r="FO25">
            <v>0</v>
          </cell>
          <cell r="FP25">
            <v>12.6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173.476393</v>
          </cell>
          <cell r="GA25">
            <v>0</v>
          </cell>
          <cell r="GB25">
            <v>12.6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238.10231199920003</v>
          </cell>
          <cell r="OV25">
            <v>0</v>
          </cell>
          <cell r="OW25">
            <v>12.6</v>
          </cell>
          <cell r="OX25">
            <v>0</v>
          </cell>
          <cell r="OY25">
            <v>0</v>
          </cell>
          <cell r="OZ25">
            <v>173.476393</v>
          </cell>
        </row>
        <row r="26">
          <cell r="A26" t="str">
            <v>Г</v>
          </cell>
          <cell r="B26" t="str">
            <v>1.1.1.2</v>
          </cell>
          <cell r="C26" t="str">
            <v>Технологическое присоединение объектов электросетевого хозяйства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4591.2724346340001</v>
          </cell>
          <cell r="K26">
            <v>0</v>
          </cell>
          <cell r="L26">
            <v>4591.2724346340001</v>
          </cell>
          <cell r="M26">
            <v>0</v>
          </cell>
          <cell r="N26">
            <v>0</v>
          </cell>
          <cell r="O26">
            <v>170.67717430038584</v>
          </cell>
          <cell r="P26">
            <v>2407.3937657889996</v>
          </cell>
          <cell r="Q26">
            <v>2013.2014945446142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3466.8500087699999</v>
          </cell>
          <cell r="DH26">
            <v>0</v>
          </cell>
          <cell r="DI26">
            <v>3466.8500087699999</v>
          </cell>
          <cell r="DJ26">
            <v>36.684146650000002</v>
          </cell>
          <cell r="DK26">
            <v>1997.2028118200003</v>
          </cell>
          <cell r="DL26">
            <v>1190.2507855899999</v>
          </cell>
          <cell r="DM26">
            <v>242.71226471</v>
          </cell>
          <cell r="DN26">
            <v>2408.0854113406808</v>
          </cell>
          <cell r="DS26">
            <v>0</v>
          </cell>
          <cell r="DT26">
            <v>84</v>
          </cell>
          <cell r="DU26">
            <v>716.27869118855017</v>
          </cell>
          <cell r="DV26">
            <v>1607.8067201521303</v>
          </cell>
          <cell r="DW26">
            <v>716.27869118855017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4276.1768974300003</v>
          </cell>
          <cell r="ED26">
            <v>192.46159611999997</v>
          </cell>
          <cell r="EE26">
            <v>2578.9925768100002</v>
          </cell>
          <cell r="EF26">
            <v>1324.0510200399999</v>
          </cell>
          <cell r="EG26">
            <v>180.67170436000001</v>
          </cell>
          <cell r="EH26">
            <v>517.99511308000001</v>
          </cell>
          <cell r="EI26">
            <v>0</v>
          </cell>
          <cell r="EJ26">
            <v>309.99903376999998</v>
          </cell>
          <cell r="EK26">
            <v>188.35102584999998</v>
          </cell>
          <cell r="EL26">
            <v>19.64505346</v>
          </cell>
          <cell r="EM26">
            <v>952.90282632999993</v>
          </cell>
          <cell r="EN26">
            <v>184.28371113</v>
          </cell>
          <cell r="EO26">
            <v>519.59158761999993</v>
          </cell>
          <cell r="EP26">
            <v>207.97159898000004</v>
          </cell>
          <cell r="EQ26">
            <v>41.055928600000001</v>
          </cell>
          <cell r="ER26">
            <v>2805.2789580200001</v>
          </cell>
          <cell r="ES26">
            <v>8.177884989999999</v>
          </cell>
          <cell r="ET26">
            <v>1749.4019554199999</v>
          </cell>
          <cell r="EU26">
            <v>927.72839521000003</v>
          </cell>
          <cell r="EV26">
            <v>119.97072230000001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2805.2789580200001</v>
          </cell>
          <cell r="FC26">
            <v>8.177884989999999</v>
          </cell>
          <cell r="FD26">
            <v>1749.4019554199999</v>
          </cell>
          <cell r="FE26">
            <v>927.72839521000003</v>
          </cell>
          <cell r="FF26">
            <v>119.97072230000001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410.43100000000004</v>
          </cell>
          <cell r="FQ26">
            <v>0</v>
          </cell>
          <cell r="FR26">
            <v>1452.1193482625131</v>
          </cell>
          <cell r="FS26">
            <v>1310.5793482625131</v>
          </cell>
          <cell r="FT26">
            <v>73.739999999999995</v>
          </cell>
          <cell r="FU26">
            <v>67.8</v>
          </cell>
          <cell r="FV26">
            <v>123369</v>
          </cell>
          <cell r="FW26">
            <v>0</v>
          </cell>
          <cell r="FX26">
            <v>123369</v>
          </cell>
          <cell r="FZ26">
            <v>3464.8544089900006</v>
          </cell>
          <cell r="GA26">
            <v>0</v>
          </cell>
          <cell r="GB26">
            <v>158.99700000000001</v>
          </cell>
          <cell r="GC26">
            <v>0</v>
          </cell>
          <cell r="GD26">
            <v>698.12799999999993</v>
          </cell>
          <cell r="GE26">
            <v>638.42799999999988</v>
          </cell>
          <cell r="GF26">
            <v>0</v>
          </cell>
          <cell r="GG26">
            <v>59.7</v>
          </cell>
          <cell r="GH26">
            <v>4800</v>
          </cell>
          <cell r="GI26">
            <v>0</v>
          </cell>
          <cell r="GJ26">
            <v>4800</v>
          </cell>
          <cell r="GK26">
            <v>5951.329949809804</v>
          </cell>
          <cell r="GL26">
            <v>0</v>
          </cell>
          <cell r="GM26">
            <v>111.2</v>
          </cell>
          <cell r="GN26">
            <v>0</v>
          </cell>
          <cell r="GO26">
            <v>223.44755331708038</v>
          </cell>
          <cell r="GP26">
            <v>152.44755331708035</v>
          </cell>
          <cell r="GQ26">
            <v>71</v>
          </cell>
          <cell r="GR26">
            <v>0</v>
          </cell>
          <cell r="GS26">
            <v>19182</v>
          </cell>
          <cell r="GT26">
            <v>0</v>
          </cell>
          <cell r="GU26">
            <v>19182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5951.329949809804</v>
          </cell>
          <cell r="ID26">
            <v>0</v>
          </cell>
          <cell r="IE26">
            <v>111.2</v>
          </cell>
          <cell r="IF26">
            <v>0</v>
          </cell>
          <cell r="IG26">
            <v>223.44755331708038</v>
          </cell>
          <cell r="IH26">
            <v>152.44755331708035</v>
          </cell>
          <cell r="II26">
            <v>71</v>
          </cell>
          <cell r="IJ26">
            <v>0</v>
          </cell>
          <cell r="IK26">
            <v>19182</v>
          </cell>
          <cell r="IL26">
            <v>0</v>
          </cell>
          <cell r="IM26">
            <v>19182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343.54416596300001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8701</v>
          </cell>
          <cell r="JH26">
            <v>0</v>
          </cell>
          <cell r="JI26">
            <v>8701</v>
          </cell>
          <cell r="JJ26">
            <v>263.32833638299996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8596</v>
          </cell>
          <cell r="JS26">
            <v>0</v>
          </cell>
          <cell r="JT26">
            <v>8596</v>
          </cell>
          <cell r="JU26">
            <v>46.248198900000006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104</v>
          </cell>
          <cell r="KD26">
            <v>0</v>
          </cell>
          <cell r="KE26">
            <v>104</v>
          </cell>
          <cell r="KF26">
            <v>33.967630679999999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1</v>
          </cell>
          <cell r="KO26">
            <v>0</v>
          </cell>
          <cell r="KP26">
            <v>1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33.967630679999999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1</v>
          </cell>
          <cell r="LK26">
            <v>0</v>
          </cell>
          <cell r="LL26">
            <v>1</v>
          </cell>
          <cell r="LQ26">
            <v>0</v>
          </cell>
          <cell r="LR26">
            <v>165.4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55.8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19922.942175616463</v>
          </cell>
          <cell r="OV26">
            <v>346.28899999999999</v>
          </cell>
          <cell r="OW26">
            <v>214</v>
          </cell>
          <cell r="OX26">
            <v>1</v>
          </cell>
          <cell r="OY26">
            <v>19921</v>
          </cell>
          <cell r="OZ26">
            <v>4592.4061264929987</v>
          </cell>
        </row>
        <row r="27">
          <cell r="A27" t="str">
            <v>Г</v>
          </cell>
          <cell r="B27" t="str">
            <v>1.1.1.2.1</v>
          </cell>
          <cell r="C2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4591.2724346340001</v>
          </cell>
          <cell r="K27">
            <v>0</v>
          </cell>
          <cell r="L27">
            <v>4591.2724346340001</v>
          </cell>
          <cell r="M27">
            <v>0</v>
          </cell>
          <cell r="N27">
            <v>0</v>
          </cell>
          <cell r="O27">
            <v>170.67717430038584</v>
          </cell>
          <cell r="P27">
            <v>2407.3937657889996</v>
          </cell>
          <cell r="Q27">
            <v>2013.2014945446142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3466.8500087699999</v>
          </cell>
          <cell r="DH27">
            <v>0</v>
          </cell>
          <cell r="DI27">
            <v>3466.8500087699999</v>
          </cell>
          <cell r="DJ27">
            <v>36.684146650000002</v>
          </cell>
          <cell r="DK27">
            <v>1997.2028118200003</v>
          </cell>
          <cell r="DL27">
            <v>1190.2507855899999</v>
          </cell>
          <cell r="DM27">
            <v>242.71226471</v>
          </cell>
          <cell r="DN27">
            <v>2408.0854113406808</v>
          </cell>
          <cell r="DS27">
            <v>0</v>
          </cell>
          <cell r="DT27">
            <v>84</v>
          </cell>
          <cell r="DU27">
            <v>716.27869118855017</v>
          </cell>
          <cell r="DV27">
            <v>1607.8067201521303</v>
          </cell>
          <cell r="DW27">
            <v>716.27869118855017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4276.1768974300003</v>
          </cell>
          <cell r="ED27">
            <v>192.46159611999997</v>
          </cell>
          <cell r="EE27">
            <v>2578.9925768100002</v>
          </cell>
          <cell r="EF27">
            <v>1324.0510200399999</v>
          </cell>
          <cell r="EG27">
            <v>180.67170436000001</v>
          </cell>
          <cell r="EH27">
            <v>517.99511308000001</v>
          </cell>
          <cell r="EI27">
            <v>0</v>
          </cell>
          <cell r="EJ27">
            <v>309.99903376999998</v>
          </cell>
          <cell r="EK27">
            <v>188.35102584999998</v>
          </cell>
          <cell r="EL27">
            <v>19.64505346</v>
          </cell>
          <cell r="EM27">
            <v>952.90282632999993</v>
          </cell>
          <cell r="EN27">
            <v>184.28371113</v>
          </cell>
          <cell r="EO27">
            <v>519.59158761999993</v>
          </cell>
          <cell r="EP27">
            <v>207.97159898000004</v>
          </cell>
          <cell r="EQ27">
            <v>41.055928600000001</v>
          </cell>
          <cell r="ER27">
            <v>2805.2789580200001</v>
          </cell>
          <cell r="ES27">
            <v>8.177884989999999</v>
          </cell>
          <cell r="ET27">
            <v>1749.4019554199999</v>
          </cell>
          <cell r="EU27">
            <v>927.72839521000003</v>
          </cell>
          <cell r="EV27">
            <v>119.97072230000001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2805.2789580200001</v>
          </cell>
          <cell r="FC27">
            <v>8.177884989999999</v>
          </cell>
          <cell r="FD27">
            <v>1749.4019554199999</v>
          </cell>
          <cell r="FE27">
            <v>927.72839521000003</v>
          </cell>
          <cell r="FF27">
            <v>119.97072230000001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3464.8544089900006</v>
          </cell>
          <cell r="GA27">
            <v>0</v>
          </cell>
          <cell r="GB27">
            <v>158.99700000000001</v>
          </cell>
          <cell r="GC27">
            <v>0</v>
          </cell>
          <cell r="GD27">
            <v>698.12799999999993</v>
          </cell>
          <cell r="GE27">
            <v>638.42799999999988</v>
          </cell>
          <cell r="GF27">
            <v>0</v>
          </cell>
          <cell r="GG27">
            <v>59.7</v>
          </cell>
          <cell r="GH27">
            <v>4800</v>
          </cell>
          <cell r="GI27">
            <v>0</v>
          </cell>
          <cell r="GJ27">
            <v>4800</v>
          </cell>
          <cell r="GK27">
            <v>5951.329949809804</v>
          </cell>
          <cell r="GL27">
            <v>0</v>
          </cell>
          <cell r="GM27">
            <v>111.2</v>
          </cell>
          <cell r="GN27">
            <v>0</v>
          </cell>
          <cell r="GO27">
            <v>223.44755331708038</v>
          </cell>
          <cell r="GP27">
            <v>152.44755331708035</v>
          </cell>
          <cell r="GQ27">
            <v>71</v>
          </cell>
          <cell r="GR27">
            <v>0</v>
          </cell>
          <cell r="GS27">
            <v>19182</v>
          </cell>
          <cell r="GT27">
            <v>0</v>
          </cell>
          <cell r="GU27">
            <v>19182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5951.329949809804</v>
          </cell>
          <cell r="ID27">
            <v>0</v>
          </cell>
          <cell r="IE27">
            <v>111.2</v>
          </cell>
          <cell r="IF27">
            <v>0</v>
          </cell>
          <cell r="IG27">
            <v>223.44755331708038</v>
          </cell>
          <cell r="IH27">
            <v>152.44755331708035</v>
          </cell>
          <cell r="II27">
            <v>71</v>
          </cell>
          <cell r="IJ27">
            <v>0</v>
          </cell>
          <cell r="IK27">
            <v>19182</v>
          </cell>
          <cell r="IL27">
            <v>0</v>
          </cell>
          <cell r="IM27">
            <v>19182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343.54416596300001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8701</v>
          </cell>
          <cell r="JH27">
            <v>0</v>
          </cell>
          <cell r="JI27">
            <v>8701</v>
          </cell>
          <cell r="JJ27">
            <v>263.32833638299996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8596</v>
          </cell>
          <cell r="JS27">
            <v>0</v>
          </cell>
          <cell r="JT27">
            <v>8596</v>
          </cell>
          <cell r="JU27">
            <v>46.248198900000006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104</v>
          </cell>
          <cell r="KD27">
            <v>0</v>
          </cell>
          <cell r="KE27">
            <v>104</v>
          </cell>
          <cell r="KF27">
            <v>33.967630679999999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1</v>
          </cell>
          <cell r="KO27">
            <v>0</v>
          </cell>
          <cell r="KP27">
            <v>1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33.967630679999999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1</v>
          </cell>
          <cell r="LK27">
            <v>0</v>
          </cell>
          <cell r="LL27">
            <v>1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55.8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19922.942175616463</v>
          </cell>
          <cell r="OV27">
            <v>346.28899999999999</v>
          </cell>
          <cell r="OW27">
            <v>214</v>
          </cell>
          <cell r="OX27">
            <v>1</v>
          </cell>
          <cell r="OY27">
            <v>19921</v>
          </cell>
          <cell r="OZ27">
            <v>4592.4061264929987</v>
          </cell>
        </row>
        <row r="28">
          <cell r="A28" t="str">
            <v>Г</v>
          </cell>
          <cell r="B28" t="str">
            <v>1.1.1.2.2</v>
          </cell>
          <cell r="C28" t="str">
            <v>Технологическое присоединение к электрическим сетям иных сетевых организаций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4591.2724346340001</v>
          </cell>
          <cell r="K28">
            <v>0</v>
          </cell>
          <cell r="L28">
            <v>4591.2724346340001</v>
          </cell>
          <cell r="M28">
            <v>0</v>
          </cell>
          <cell r="N28">
            <v>0</v>
          </cell>
          <cell r="O28">
            <v>170.67717430038584</v>
          </cell>
          <cell r="P28">
            <v>2407.3937657889996</v>
          </cell>
          <cell r="Q28">
            <v>2013.2014945446142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3466.8500087699999</v>
          </cell>
          <cell r="DH28">
            <v>0</v>
          </cell>
          <cell r="DI28">
            <v>3466.8500087699999</v>
          </cell>
          <cell r="DJ28">
            <v>36.684146650000002</v>
          </cell>
          <cell r="DK28">
            <v>1997.2028118200003</v>
          </cell>
          <cell r="DL28">
            <v>1190.2507855899999</v>
          </cell>
          <cell r="DM28">
            <v>242.71226471</v>
          </cell>
          <cell r="DN28">
            <v>2408.0854113406808</v>
          </cell>
          <cell r="DS28">
            <v>0</v>
          </cell>
          <cell r="DT28">
            <v>84</v>
          </cell>
          <cell r="DU28">
            <v>716.27869118855017</v>
          </cell>
          <cell r="DV28">
            <v>1607.8067201521303</v>
          </cell>
          <cell r="DW28">
            <v>716.27869118855017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4276.1768974300003</v>
          </cell>
          <cell r="ED28">
            <v>192.46159611999997</v>
          </cell>
          <cell r="EE28">
            <v>2578.9925768100002</v>
          </cell>
          <cell r="EF28">
            <v>1324.0510200399999</v>
          </cell>
          <cell r="EG28">
            <v>180.67170436000001</v>
          </cell>
          <cell r="EH28">
            <v>517.99511308000001</v>
          </cell>
          <cell r="EI28">
            <v>0</v>
          </cell>
          <cell r="EJ28">
            <v>309.99903376999998</v>
          </cell>
          <cell r="EK28">
            <v>188.35102584999998</v>
          </cell>
          <cell r="EL28">
            <v>19.64505346</v>
          </cell>
          <cell r="EM28">
            <v>952.90282632999993</v>
          </cell>
          <cell r="EN28">
            <v>184.28371113</v>
          </cell>
          <cell r="EO28">
            <v>519.59158761999993</v>
          </cell>
          <cell r="EP28">
            <v>207.97159898000004</v>
          </cell>
          <cell r="EQ28">
            <v>41.055928600000001</v>
          </cell>
          <cell r="ER28">
            <v>2805.2789580200001</v>
          </cell>
          <cell r="ES28">
            <v>8.177884989999999</v>
          </cell>
          <cell r="ET28">
            <v>1749.4019554199999</v>
          </cell>
          <cell r="EU28">
            <v>927.72839521000003</v>
          </cell>
          <cell r="EV28">
            <v>119.97072230000001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2805.2789580200001</v>
          </cell>
          <cell r="FC28">
            <v>8.177884989999999</v>
          </cell>
          <cell r="FD28">
            <v>1749.4019554199999</v>
          </cell>
          <cell r="FE28">
            <v>927.72839521000003</v>
          </cell>
          <cell r="FF28">
            <v>119.97072230000001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3464.8544089900006</v>
          </cell>
          <cell r="GA28">
            <v>0</v>
          </cell>
          <cell r="GB28">
            <v>158.99700000000001</v>
          </cell>
          <cell r="GC28">
            <v>0</v>
          </cell>
          <cell r="GD28">
            <v>698.12799999999993</v>
          </cell>
          <cell r="GE28">
            <v>638.42799999999988</v>
          </cell>
          <cell r="GF28">
            <v>0</v>
          </cell>
          <cell r="GG28">
            <v>59.7</v>
          </cell>
          <cell r="GH28">
            <v>4800</v>
          </cell>
          <cell r="GI28">
            <v>0</v>
          </cell>
          <cell r="GJ28">
            <v>4800</v>
          </cell>
          <cell r="GK28">
            <v>5951.329949809804</v>
          </cell>
          <cell r="GL28">
            <v>0</v>
          </cell>
          <cell r="GM28">
            <v>111.2</v>
          </cell>
          <cell r="GN28">
            <v>0</v>
          </cell>
          <cell r="GO28">
            <v>223.44755331708038</v>
          </cell>
          <cell r="GP28">
            <v>152.44755331708035</v>
          </cell>
          <cell r="GQ28">
            <v>71</v>
          </cell>
          <cell r="GR28">
            <v>0</v>
          </cell>
          <cell r="GS28">
            <v>19182</v>
          </cell>
          <cell r="GT28">
            <v>0</v>
          </cell>
          <cell r="GU28">
            <v>19182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5951.329949809804</v>
          </cell>
          <cell r="ID28">
            <v>0</v>
          </cell>
          <cell r="IE28">
            <v>111.2</v>
          </cell>
          <cell r="IF28">
            <v>0</v>
          </cell>
          <cell r="IG28">
            <v>223.44755331708038</v>
          </cell>
          <cell r="IH28">
            <v>152.44755331708035</v>
          </cell>
          <cell r="II28">
            <v>71</v>
          </cell>
          <cell r="IJ28">
            <v>0</v>
          </cell>
          <cell r="IK28">
            <v>19182</v>
          </cell>
          <cell r="IL28">
            <v>0</v>
          </cell>
          <cell r="IM28">
            <v>19182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343.54416596300001</v>
          </cell>
          <cell r="IZ28">
            <v>0</v>
          </cell>
          <cell r="JA28">
            <v>0</v>
          </cell>
          <cell r="JB28">
            <v>0</v>
          </cell>
          <cell r="JC28">
            <v>0</v>
          </cell>
          <cell r="JD28">
            <v>0</v>
          </cell>
          <cell r="JE28">
            <v>0</v>
          </cell>
          <cell r="JF28">
            <v>0</v>
          </cell>
          <cell r="JG28">
            <v>8701</v>
          </cell>
          <cell r="JH28">
            <v>0</v>
          </cell>
          <cell r="JI28">
            <v>8701</v>
          </cell>
          <cell r="JJ28">
            <v>263.32833638299996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8596</v>
          </cell>
          <cell r="JS28">
            <v>0</v>
          </cell>
          <cell r="JT28">
            <v>8596</v>
          </cell>
          <cell r="JU28">
            <v>46.248198900000006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104</v>
          </cell>
          <cell r="KD28">
            <v>0</v>
          </cell>
          <cell r="KE28">
            <v>104</v>
          </cell>
          <cell r="KF28">
            <v>33.967630679999999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1</v>
          </cell>
          <cell r="KO28">
            <v>0</v>
          </cell>
          <cell r="KP28">
            <v>1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33.967630679999999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1</v>
          </cell>
          <cell r="LK28">
            <v>0</v>
          </cell>
          <cell r="LL28">
            <v>1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55.8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19922.942175616463</v>
          </cell>
          <cell r="OV28">
            <v>346.28899999999999</v>
          </cell>
          <cell r="OW28">
            <v>214</v>
          </cell>
          <cell r="OX28">
            <v>1</v>
          </cell>
          <cell r="OY28">
            <v>19921</v>
          </cell>
          <cell r="OZ28">
            <v>4592.4061264929987</v>
          </cell>
        </row>
        <row r="29">
          <cell r="A29" t="str">
            <v>Г</v>
          </cell>
          <cell r="B29" t="str">
            <v>1.1.1.3</v>
          </cell>
          <cell r="C29" t="str">
            <v>Технологическое присоединение объектов по производству электрической энергии всего, в том числе:</v>
          </cell>
          <cell r="D29" t="str">
            <v>Г</v>
          </cell>
          <cell r="E29">
            <v>564.21284456972705</v>
          </cell>
          <cell r="H29">
            <v>411.81627167700003</v>
          </cell>
          <cell r="J29">
            <v>4912.0018597627268</v>
          </cell>
          <cell r="K29">
            <v>320.72942512872703</v>
          </cell>
          <cell r="L29">
            <v>4591.2724346340001</v>
          </cell>
          <cell r="M29">
            <v>0</v>
          </cell>
          <cell r="N29">
            <v>0</v>
          </cell>
          <cell r="O29">
            <v>170.67717430038584</v>
          </cell>
          <cell r="P29">
            <v>2407.3937657889996</v>
          </cell>
          <cell r="Q29">
            <v>2013.2014945446142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168.33285223600001</v>
          </cell>
          <cell r="BH29">
            <v>0</v>
          </cell>
          <cell r="BI29">
            <v>0</v>
          </cell>
          <cell r="BJ29">
            <v>22.541660665000002</v>
          </cell>
          <cell r="BK29">
            <v>10.55208595</v>
          </cell>
          <cell r="BL29">
            <v>135.23910562099999</v>
          </cell>
          <cell r="BM29">
            <v>124.809637776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124.809637776</v>
          </cell>
          <cell r="BS29">
            <v>32.97112851</v>
          </cell>
          <cell r="BT29">
            <v>0</v>
          </cell>
          <cell r="BU29">
            <v>0</v>
          </cell>
          <cell r="BV29">
            <v>22.541660665000002</v>
          </cell>
          <cell r="BW29">
            <v>0</v>
          </cell>
          <cell r="BX29">
            <v>10.429467845</v>
          </cell>
          <cell r="BY29">
            <v>10.55208595</v>
          </cell>
          <cell r="BZ29">
            <v>0</v>
          </cell>
          <cell r="CA29">
            <v>0</v>
          </cell>
          <cell r="CB29">
            <v>0</v>
          </cell>
          <cell r="CC29">
            <v>10.55208595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10.55208595</v>
          </cell>
          <cell r="CL29">
            <v>0</v>
          </cell>
          <cell r="CM29">
            <v>0</v>
          </cell>
          <cell r="CN29">
            <v>0</v>
          </cell>
          <cell r="CO29">
            <v>10.55208595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418.95932636999999</v>
          </cell>
          <cell r="DG29">
            <v>3724.226255184773</v>
          </cell>
          <cell r="DH29">
            <v>257.37624641477288</v>
          </cell>
          <cell r="DI29">
            <v>3466.8500087699999</v>
          </cell>
          <cell r="DJ29">
            <v>36.684146650000002</v>
          </cell>
          <cell r="DK29">
            <v>1997.2028118200003</v>
          </cell>
          <cell r="DL29">
            <v>1190.2507855899999</v>
          </cell>
          <cell r="DM29">
            <v>242.71226471</v>
          </cell>
          <cell r="DN29">
            <v>2408.0854113406808</v>
          </cell>
          <cell r="DS29">
            <v>0</v>
          </cell>
          <cell r="DT29">
            <v>84</v>
          </cell>
          <cell r="DU29">
            <v>716.27869118855017</v>
          </cell>
          <cell r="DV29">
            <v>1607.8067201521303</v>
          </cell>
          <cell r="DW29">
            <v>716.27869118855017</v>
          </cell>
          <cell r="DX29">
            <v>1</v>
          </cell>
          <cell r="DY29">
            <v>1</v>
          </cell>
          <cell r="DZ29">
            <v>1</v>
          </cell>
          <cell r="EA29" t="str">
            <v/>
          </cell>
          <cell r="EB29" t="str">
            <v>1 1 1</v>
          </cell>
          <cell r="EC29">
            <v>4276.1768974300003</v>
          </cell>
          <cell r="ED29">
            <v>192.46159611999997</v>
          </cell>
          <cell r="EE29">
            <v>2578.9925768100002</v>
          </cell>
          <cell r="EF29">
            <v>1324.0510200399999</v>
          </cell>
          <cell r="EG29">
            <v>180.67170436000001</v>
          </cell>
          <cell r="EH29">
            <v>517.99511308000001</v>
          </cell>
          <cell r="EI29">
            <v>0</v>
          </cell>
          <cell r="EJ29">
            <v>309.99903376999998</v>
          </cell>
          <cell r="EK29">
            <v>188.35102584999998</v>
          </cell>
          <cell r="EL29">
            <v>19.64505346</v>
          </cell>
          <cell r="EM29">
            <v>952.90282632999993</v>
          </cell>
          <cell r="EN29">
            <v>184.28371113</v>
          </cell>
          <cell r="EO29">
            <v>519.59158761999993</v>
          </cell>
          <cell r="EP29">
            <v>207.97159898000004</v>
          </cell>
          <cell r="EQ29">
            <v>41.055928600000001</v>
          </cell>
          <cell r="ER29">
            <v>2805.2789580200001</v>
          </cell>
          <cell r="ES29">
            <v>8.177884989999999</v>
          </cell>
          <cell r="ET29">
            <v>1749.4019554199999</v>
          </cell>
          <cell r="EU29">
            <v>927.72839521000003</v>
          </cell>
          <cell r="EV29">
            <v>119.97072230000001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2805.2789580200001</v>
          </cell>
          <cell r="FC29">
            <v>8.177884989999999</v>
          </cell>
          <cell r="FD29">
            <v>1749.4019554199999</v>
          </cell>
          <cell r="FE29">
            <v>927.72839521000003</v>
          </cell>
          <cell r="FF29">
            <v>119.97072230000001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3464.8544089900006</v>
          </cell>
          <cell r="GA29">
            <v>0</v>
          </cell>
          <cell r="GB29">
            <v>158.99700000000001</v>
          </cell>
          <cell r="GC29">
            <v>0</v>
          </cell>
          <cell r="GD29">
            <v>698.12799999999993</v>
          </cell>
          <cell r="GE29">
            <v>638.42799999999988</v>
          </cell>
          <cell r="GF29">
            <v>0</v>
          </cell>
          <cell r="GG29">
            <v>59.7</v>
          </cell>
          <cell r="GH29">
            <v>4800</v>
          </cell>
          <cell r="GI29">
            <v>0</v>
          </cell>
          <cell r="GJ29">
            <v>4800</v>
          </cell>
          <cell r="GK29">
            <v>5951.329949809804</v>
          </cell>
          <cell r="GL29">
            <v>0</v>
          </cell>
          <cell r="GM29">
            <v>111.2</v>
          </cell>
          <cell r="GN29">
            <v>0</v>
          </cell>
          <cell r="GO29">
            <v>223.44755331708038</v>
          </cell>
          <cell r="GP29">
            <v>152.44755331708035</v>
          </cell>
          <cell r="GQ29">
            <v>71</v>
          </cell>
          <cell r="GR29">
            <v>0</v>
          </cell>
          <cell r="GS29">
            <v>19182</v>
          </cell>
          <cell r="GT29">
            <v>0</v>
          </cell>
          <cell r="GU29">
            <v>19182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5951.329949809804</v>
          </cell>
          <cell r="ID29">
            <v>0</v>
          </cell>
          <cell r="IE29">
            <v>111.2</v>
          </cell>
          <cell r="IF29">
            <v>0</v>
          </cell>
          <cell r="IG29">
            <v>223.44755331708038</v>
          </cell>
          <cell r="IH29">
            <v>152.44755331708035</v>
          </cell>
          <cell r="II29">
            <v>71</v>
          </cell>
          <cell r="IJ29">
            <v>0</v>
          </cell>
          <cell r="IK29">
            <v>19182</v>
          </cell>
          <cell r="IL29">
            <v>0</v>
          </cell>
          <cell r="IM29">
            <v>19182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343.54416596300001</v>
          </cell>
          <cell r="IZ29">
            <v>0</v>
          </cell>
          <cell r="JA29">
            <v>0</v>
          </cell>
          <cell r="JB29">
            <v>0</v>
          </cell>
          <cell r="JC29">
            <v>0</v>
          </cell>
          <cell r="JD29">
            <v>0</v>
          </cell>
          <cell r="JE29">
            <v>0</v>
          </cell>
          <cell r="JF29">
            <v>0</v>
          </cell>
          <cell r="JG29">
            <v>8701</v>
          </cell>
          <cell r="JH29">
            <v>0</v>
          </cell>
          <cell r="JI29">
            <v>8701</v>
          </cell>
          <cell r="JJ29">
            <v>263.32833638299996</v>
          </cell>
          <cell r="JK29">
            <v>0</v>
          </cell>
          <cell r="JL29">
            <v>0</v>
          </cell>
          <cell r="JM29">
            <v>0</v>
          </cell>
          <cell r="JN29">
            <v>0</v>
          </cell>
          <cell r="JO29">
            <v>0</v>
          </cell>
          <cell r="JP29">
            <v>0</v>
          </cell>
          <cell r="JQ29">
            <v>0</v>
          </cell>
          <cell r="JR29">
            <v>8596</v>
          </cell>
          <cell r="JS29">
            <v>0</v>
          </cell>
          <cell r="JT29">
            <v>8596</v>
          </cell>
          <cell r="JU29">
            <v>46.248198900000006</v>
          </cell>
          <cell r="JV29">
            <v>0</v>
          </cell>
          <cell r="JW29">
            <v>0</v>
          </cell>
          <cell r="JX29">
            <v>0</v>
          </cell>
          <cell r="JY29">
            <v>0</v>
          </cell>
          <cell r="JZ29">
            <v>0</v>
          </cell>
          <cell r="KA29">
            <v>0</v>
          </cell>
          <cell r="KB29">
            <v>0</v>
          </cell>
          <cell r="KC29">
            <v>104</v>
          </cell>
          <cell r="KD29">
            <v>0</v>
          </cell>
          <cell r="KE29">
            <v>104</v>
          </cell>
          <cell r="KF29">
            <v>33.967630679999999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1</v>
          </cell>
          <cell r="KO29">
            <v>0</v>
          </cell>
          <cell r="KP29">
            <v>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33.967630679999999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1</v>
          </cell>
          <cell r="LK29">
            <v>0</v>
          </cell>
          <cell r="LL29">
            <v>1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55.8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19922.942175616463</v>
          </cell>
          <cell r="OV29">
            <v>346.28899999999999</v>
          </cell>
          <cell r="OW29">
            <v>214</v>
          </cell>
          <cell r="OX29">
            <v>1</v>
          </cell>
          <cell r="OY29">
            <v>19921</v>
          </cell>
          <cell r="OZ29">
            <v>4592.4061264929987</v>
          </cell>
        </row>
        <row r="30">
          <cell r="A30" t="str">
            <v>Г</v>
          </cell>
          <cell r="B30" t="str">
            <v>1.1.1.3.1</v>
          </cell>
          <cell r="C30" t="str">
            <v>Башенная МГЭС</v>
          </cell>
          <cell r="D30" t="str">
            <v>Г</v>
          </cell>
          <cell r="E30">
            <v>553.10538568172706</v>
          </cell>
          <cell r="H30">
            <v>401.26418572700004</v>
          </cell>
          <cell r="J30">
            <v>4900.8944008747276</v>
          </cell>
          <cell r="K30">
            <v>309.62196624072703</v>
          </cell>
          <cell r="L30">
            <v>4591.2724346340001</v>
          </cell>
          <cell r="M30">
            <v>0</v>
          </cell>
          <cell r="N30">
            <v>0</v>
          </cell>
          <cell r="O30">
            <v>170.67717430038584</v>
          </cell>
          <cell r="P30">
            <v>2407.3937657889996</v>
          </cell>
          <cell r="Q30">
            <v>2013.2014945446142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157.78076628600002</v>
          </cell>
          <cell r="BH30">
            <v>0</v>
          </cell>
          <cell r="BI30">
            <v>0</v>
          </cell>
          <cell r="BJ30">
            <v>22.541660665000002</v>
          </cell>
          <cell r="BK30">
            <v>0</v>
          </cell>
          <cell r="BL30">
            <v>135.23910562099999</v>
          </cell>
          <cell r="BM30">
            <v>124.809637776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124.809637776</v>
          </cell>
          <cell r="BS30">
            <v>32.97112851</v>
          </cell>
          <cell r="BT30">
            <v>0</v>
          </cell>
          <cell r="BU30">
            <v>0</v>
          </cell>
          <cell r="BV30">
            <v>22.541660665000002</v>
          </cell>
          <cell r="BW30">
            <v>0</v>
          </cell>
          <cell r="BX30">
            <v>10.429467845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409.70311062999997</v>
          </cell>
          <cell r="DG30">
            <v>3714.9700394447727</v>
          </cell>
          <cell r="DH30">
            <v>248.12003067477286</v>
          </cell>
          <cell r="DI30">
            <v>3466.8500087699999</v>
          </cell>
          <cell r="DJ30">
            <v>36.684146650000002</v>
          </cell>
          <cell r="DK30">
            <v>1997.2028118200003</v>
          </cell>
          <cell r="DL30">
            <v>1190.2507855899999</v>
          </cell>
          <cell r="DM30">
            <v>242.71226471</v>
          </cell>
          <cell r="DN30">
            <v>2408.0854113406808</v>
          </cell>
          <cell r="DS30">
            <v>0</v>
          </cell>
          <cell r="DT30">
            <v>84</v>
          </cell>
          <cell r="DU30">
            <v>716.27869118855017</v>
          </cell>
          <cell r="DV30">
            <v>1607.8067201521303</v>
          </cell>
          <cell r="DW30">
            <v>716.27869118855017</v>
          </cell>
          <cell r="DX30">
            <v>1</v>
          </cell>
          <cell r="DY30">
            <v>1</v>
          </cell>
          <cell r="DZ30" t="str">
            <v/>
          </cell>
          <cell r="EA30" t="str">
            <v/>
          </cell>
          <cell r="EB30" t="str">
            <v>1 1</v>
          </cell>
          <cell r="EC30">
            <v>4276.1768974300003</v>
          </cell>
          <cell r="ED30">
            <v>192.46159611999997</v>
          </cell>
          <cell r="EE30">
            <v>2578.9925768100002</v>
          </cell>
          <cell r="EF30">
            <v>1324.0510200399999</v>
          </cell>
          <cell r="EG30">
            <v>180.67170436000001</v>
          </cell>
          <cell r="EH30">
            <v>517.99511308000001</v>
          </cell>
          <cell r="EI30">
            <v>0</v>
          </cell>
          <cell r="EJ30">
            <v>309.99903376999998</v>
          </cell>
          <cell r="EK30">
            <v>188.35102584999998</v>
          </cell>
          <cell r="EL30">
            <v>19.64505346</v>
          </cell>
          <cell r="EM30">
            <v>952.90282632999993</v>
          </cell>
          <cell r="EN30">
            <v>184.28371113</v>
          </cell>
          <cell r="EO30">
            <v>519.59158761999993</v>
          </cell>
          <cell r="EP30">
            <v>207.97159898000004</v>
          </cell>
          <cell r="EQ30">
            <v>41.055928600000001</v>
          </cell>
          <cell r="ER30">
            <v>2805.2789580200001</v>
          </cell>
          <cell r="ES30">
            <v>8.177884989999999</v>
          </cell>
          <cell r="ET30">
            <v>1749.4019554199999</v>
          </cell>
          <cell r="EU30">
            <v>927.72839521000003</v>
          </cell>
          <cell r="EV30">
            <v>119.97072230000001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2805.2789580200001</v>
          </cell>
          <cell r="FC30">
            <v>8.177884989999999</v>
          </cell>
          <cell r="FD30">
            <v>1749.4019554199999</v>
          </cell>
          <cell r="FE30">
            <v>927.72839521000003</v>
          </cell>
          <cell r="FF30">
            <v>119.97072230000001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3464.8544089900006</v>
          </cell>
          <cell r="GA30">
            <v>0</v>
          </cell>
          <cell r="GB30">
            <v>158.99700000000001</v>
          </cell>
          <cell r="GC30">
            <v>0</v>
          </cell>
          <cell r="GD30">
            <v>698.12799999999993</v>
          </cell>
          <cell r="GE30">
            <v>638.42799999999988</v>
          </cell>
          <cell r="GF30">
            <v>0</v>
          </cell>
          <cell r="GG30">
            <v>59.7</v>
          </cell>
          <cell r="GH30">
            <v>4800</v>
          </cell>
          <cell r="GI30">
            <v>0</v>
          </cell>
          <cell r="GJ30">
            <v>4800</v>
          </cell>
          <cell r="GK30">
            <v>5951.329949809804</v>
          </cell>
          <cell r="GL30">
            <v>0</v>
          </cell>
          <cell r="GM30">
            <v>111.2</v>
          </cell>
          <cell r="GN30">
            <v>0</v>
          </cell>
          <cell r="GO30">
            <v>223.44755331708038</v>
          </cell>
          <cell r="GP30">
            <v>152.44755331708035</v>
          </cell>
          <cell r="GQ30">
            <v>71</v>
          </cell>
          <cell r="GR30">
            <v>0</v>
          </cell>
          <cell r="GS30">
            <v>19182</v>
          </cell>
          <cell r="GT30">
            <v>0</v>
          </cell>
          <cell r="GU30">
            <v>19182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5951.329949809804</v>
          </cell>
          <cell r="ID30">
            <v>0</v>
          </cell>
          <cell r="IE30">
            <v>111.2</v>
          </cell>
          <cell r="IF30">
            <v>0</v>
          </cell>
          <cell r="IG30">
            <v>223.44755331708038</v>
          </cell>
          <cell r="IH30">
            <v>152.44755331708035</v>
          </cell>
          <cell r="II30">
            <v>71</v>
          </cell>
          <cell r="IJ30">
            <v>0</v>
          </cell>
          <cell r="IK30">
            <v>19182</v>
          </cell>
          <cell r="IL30">
            <v>0</v>
          </cell>
          <cell r="IM30">
            <v>19182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343.54416596300001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8701</v>
          </cell>
          <cell r="JH30">
            <v>0</v>
          </cell>
          <cell r="JI30">
            <v>8701</v>
          </cell>
          <cell r="JJ30">
            <v>263.32833638299996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8596</v>
          </cell>
          <cell r="JS30">
            <v>0</v>
          </cell>
          <cell r="JT30">
            <v>8596</v>
          </cell>
          <cell r="JU30">
            <v>46.248198900000006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104</v>
          </cell>
          <cell r="KD30">
            <v>0</v>
          </cell>
          <cell r="KE30">
            <v>104</v>
          </cell>
          <cell r="KF30">
            <v>33.967630679999999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1</v>
          </cell>
          <cell r="KO30">
            <v>0</v>
          </cell>
          <cell r="KP30">
            <v>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33.967630679999999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1</v>
          </cell>
          <cell r="LK30">
            <v>0</v>
          </cell>
          <cell r="LL30">
            <v>1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55.8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19922.942175616463</v>
          </cell>
          <cell r="OV30">
            <v>346.28899999999999</v>
          </cell>
          <cell r="OW30">
            <v>214</v>
          </cell>
          <cell r="OX30">
            <v>1</v>
          </cell>
          <cell r="OY30">
            <v>19921</v>
          </cell>
          <cell r="OZ30">
            <v>4592.4061264929987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408.46057793398904</v>
          </cell>
          <cell r="H31">
            <v>274.65023718960003</v>
          </cell>
          <cell r="J31">
            <v>4759.7672581469888</v>
          </cell>
          <cell r="K31">
            <v>168.49482351298903</v>
          </cell>
          <cell r="L31">
            <v>4591.2724346340001</v>
          </cell>
          <cell r="M31">
            <v>0</v>
          </cell>
          <cell r="N31">
            <v>0</v>
          </cell>
          <cell r="O31">
            <v>170.67717430038584</v>
          </cell>
          <cell r="P31">
            <v>2407.3937657889996</v>
          </cell>
          <cell r="Q31">
            <v>2013.2014945446142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34.684482768599999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34.684482768599999</v>
          </cell>
          <cell r="BM31">
            <v>28.763347056600001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28.763347056600001</v>
          </cell>
          <cell r="BS31">
            <v>5.9211357119999999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5.9211357119999999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298.4964847</v>
          </cell>
          <cell r="DG31">
            <v>3597.3640871749908</v>
          </cell>
          <cell r="DH31">
            <v>130.51407840499087</v>
          </cell>
          <cell r="DI31">
            <v>3466.8500087699999</v>
          </cell>
          <cell r="DJ31">
            <v>36.684146650000002</v>
          </cell>
          <cell r="DK31">
            <v>1997.2028118200003</v>
          </cell>
          <cell r="DL31">
            <v>1190.2507855899999</v>
          </cell>
          <cell r="DM31">
            <v>242.71226471</v>
          </cell>
          <cell r="DN31">
            <v>2408.0854113406808</v>
          </cell>
          <cell r="DS31">
            <v>0</v>
          </cell>
          <cell r="DT31">
            <v>84</v>
          </cell>
          <cell r="DU31">
            <v>716.27869118855017</v>
          </cell>
          <cell r="DV31">
            <v>1607.8067201521303</v>
          </cell>
          <cell r="DW31">
            <v>716.27869118855017</v>
          </cell>
          <cell r="DX31">
            <v>1</v>
          </cell>
          <cell r="DY31">
            <v>1</v>
          </cell>
          <cell r="DZ31" t="str">
            <v/>
          </cell>
          <cell r="EA31" t="str">
            <v/>
          </cell>
          <cell r="EB31" t="str">
            <v>1 1</v>
          </cell>
          <cell r="EC31">
            <v>4276.1768974300003</v>
          </cell>
          <cell r="ED31">
            <v>192.46159611999997</v>
          </cell>
          <cell r="EE31">
            <v>2578.9925768100002</v>
          </cell>
          <cell r="EF31">
            <v>1324.0510200399999</v>
          </cell>
          <cell r="EG31">
            <v>180.67170436000001</v>
          </cell>
          <cell r="EH31">
            <v>517.99511308000001</v>
          </cell>
          <cell r="EI31">
            <v>0</v>
          </cell>
          <cell r="EJ31">
            <v>309.99903376999998</v>
          </cell>
          <cell r="EK31">
            <v>188.35102584999998</v>
          </cell>
          <cell r="EL31">
            <v>19.64505346</v>
          </cell>
          <cell r="EM31">
            <v>952.90282632999993</v>
          </cell>
          <cell r="EN31">
            <v>184.28371113</v>
          </cell>
          <cell r="EO31">
            <v>519.59158761999993</v>
          </cell>
          <cell r="EP31">
            <v>207.97159898000004</v>
          </cell>
          <cell r="EQ31">
            <v>41.055928600000001</v>
          </cell>
          <cell r="ER31">
            <v>2805.2789580200001</v>
          </cell>
          <cell r="ES31">
            <v>8.177884989999999</v>
          </cell>
          <cell r="ET31">
            <v>1749.4019554199999</v>
          </cell>
          <cell r="EU31">
            <v>927.72839521000003</v>
          </cell>
          <cell r="EV31">
            <v>119.97072230000001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2805.2789580200001</v>
          </cell>
          <cell r="FC31">
            <v>8.177884989999999</v>
          </cell>
          <cell r="FD31">
            <v>1749.4019554199999</v>
          </cell>
          <cell r="FE31">
            <v>927.72839521000003</v>
          </cell>
          <cell r="FF31">
            <v>119.97072230000001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3464.8544089900006</v>
          </cell>
          <cell r="GA31">
            <v>0</v>
          </cell>
          <cell r="GB31">
            <v>158.99700000000001</v>
          </cell>
          <cell r="GC31">
            <v>0</v>
          </cell>
          <cell r="GD31">
            <v>698.12799999999993</v>
          </cell>
          <cell r="GE31">
            <v>638.42799999999988</v>
          </cell>
          <cell r="GF31">
            <v>0</v>
          </cell>
          <cell r="GG31">
            <v>59.7</v>
          </cell>
          <cell r="GH31">
            <v>4800</v>
          </cell>
          <cell r="GI31">
            <v>0</v>
          </cell>
          <cell r="GJ31">
            <v>4800</v>
          </cell>
          <cell r="GK31">
            <v>5951.329949809804</v>
          </cell>
          <cell r="GL31">
            <v>0</v>
          </cell>
          <cell r="GM31">
            <v>111.2</v>
          </cell>
          <cell r="GN31">
            <v>0</v>
          </cell>
          <cell r="GO31">
            <v>223.44755331708038</v>
          </cell>
          <cell r="GP31">
            <v>152.44755331708035</v>
          </cell>
          <cell r="GQ31">
            <v>71</v>
          </cell>
          <cell r="GR31">
            <v>0</v>
          </cell>
          <cell r="GS31">
            <v>19182</v>
          </cell>
          <cell r="GT31">
            <v>0</v>
          </cell>
          <cell r="GU31">
            <v>19182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5951.329949809804</v>
          </cell>
          <cell r="ID31">
            <v>0</v>
          </cell>
          <cell r="IE31">
            <v>111.2</v>
          </cell>
          <cell r="IF31">
            <v>0</v>
          </cell>
          <cell r="IG31">
            <v>223.44755331708038</v>
          </cell>
          <cell r="IH31">
            <v>152.44755331708035</v>
          </cell>
          <cell r="II31">
            <v>71</v>
          </cell>
          <cell r="IJ31">
            <v>0</v>
          </cell>
          <cell r="IK31">
            <v>19182</v>
          </cell>
          <cell r="IL31">
            <v>0</v>
          </cell>
          <cell r="IM31">
            <v>19182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343.54416596300001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8701</v>
          </cell>
          <cell r="JH31">
            <v>0</v>
          </cell>
          <cell r="JI31">
            <v>8701</v>
          </cell>
          <cell r="JJ31">
            <v>263.32833638299996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8596</v>
          </cell>
          <cell r="JS31">
            <v>0</v>
          </cell>
          <cell r="JT31">
            <v>8596</v>
          </cell>
          <cell r="JU31">
            <v>46.248198900000006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104</v>
          </cell>
          <cell r="KD31">
            <v>0</v>
          </cell>
          <cell r="KE31">
            <v>104</v>
          </cell>
          <cell r="KF31">
            <v>33.967630679999999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1</v>
          </cell>
          <cell r="KO31">
            <v>0</v>
          </cell>
          <cell r="KP31">
            <v>1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33.967630679999999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1</v>
          </cell>
          <cell r="LK31">
            <v>0</v>
          </cell>
          <cell r="LL31">
            <v>1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55.8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19922.942175616463</v>
          </cell>
          <cell r="OV31">
            <v>346.28899999999999</v>
          </cell>
          <cell r="OW31">
            <v>214</v>
          </cell>
          <cell r="OX31">
            <v>1</v>
          </cell>
          <cell r="OY31">
            <v>19921</v>
          </cell>
          <cell r="OZ31">
            <v>4592.4061264929987</v>
          </cell>
        </row>
        <row r="32">
          <cell r="A32" t="str">
            <v>P_Che478_24</v>
          </cell>
          <cell r="B32" t="str">
            <v>1.1.1.3.1</v>
          </cell>
          <cell r="C32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2" t="str">
            <v>P_Che478_24</v>
          </cell>
          <cell r="E32" t="str">
            <v>нд</v>
          </cell>
          <cell r="H32">
            <v>274.65023718960003</v>
          </cell>
          <cell r="J32">
            <v>408.46057793398904</v>
          </cell>
          <cell r="K32">
            <v>168.49482351298903</v>
          </cell>
          <cell r="L32">
            <v>239.96575442100001</v>
          </cell>
          <cell r="M32">
            <v>0</v>
          </cell>
          <cell r="N32">
            <v>0</v>
          </cell>
          <cell r="O32">
            <v>0</v>
          </cell>
          <cell r="P32">
            <v>222.89289547999999</v>
          </cell>
          <cell r="Q32">
            <v>17.072858941000021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>
            <v>1</v>
          </cell>
          <cell r="BC32">
            <v>2</v>
          </cell>
          <cell r="BD32">
            <v>3</v>
          </cell>
          <cell r="BE32" t="str">
            <v/>
          </cell>
          <cell r="BF32" t="str">
            <v>1 2 3</v>
          </cell>
          <cell r="BG32">
            <v>34.684482768599999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34.684482768599999</v>
          </cell>
          <cell r="BM32">
            <v>28.763347056600001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28.763347056600001</v>
          </cell>
          <cell r="BS32">
            <v>5.9211357119999999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5.9211357119999999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>
            <v>3</v>
          </cell>
          <cell r="CT32" t="str">
            <v/>
          </cell>
          <cell r="CU32" t="str">
            <v>1 2 3</v>
          </cell>
          <cell r="CX32" t="str">
            <v>нд</v>
          </cell>
          <cell r="CY32" t="str">
            <v>нд</v>
          </cell>
          <cell r="CZ32" t="str">
            <v>нд</v>
          </cell>
          <cell r="DA32" t="str">
            <v>нд</v>
          </cell>
          <cell r="DB32" t="str">
            <v>нд</v>
          </cell>
          <cell r="DE32">
            <v>298.4964847</v>
          </cell>
          <cell r="DG32">
            <v>340.38381494499089</v>
          </cell>
          <cell r="DH32">
            <v>130.51407840499087</v>
          </cell>
          <cell r="DI32">
            <v>209.86973654000002</v>
          </cell>
          <cell r="DJ32">
            <v>11.904246029999999</v>
          </cell>
          <cell r="DK32">
            <v>193.47168475000001</v>
          </cell>
          <cell r="DL32">
            <v>0</v>
          </cell>
          <cell r="DM32">
            <v>4.4938057599999999</v>
          </cell>
          <cell r="DN32" t="str">
            <v>нд</v>
          </cell>
          <cell r="DS32" t="str">
            <v>нд</v>
          </cell>
          <cell r="DT32" t="str">
            <v>нд</v>
          </cell>
          <cell r="DU32" t="str">
            <v>нд</v>
          </cell>
          <cell r="DV32" t="str">
            <v>нд</v>
          </cell>
          <cell r="DW32" t="str">
            <v>нд</v>
          </cell>
          <cell r="DX32">
            <v>1</v>
          </cell>
          <cell r="DY32">
            <v>1</v>
          </cell>
          <cell r="DZ32" t="str">
            <v/>
          </cell>
          <cell r="EA32" t="str">
            <v/>
          </cell>
          <cell r="EB32" t="str">
            <v>1 1</v>
          </cell>
          <cell r="EC32">
            <v>88.626748160000005</v>
          </cell>
          <cell r="ED32">
            <v>0</v>
          </cell>
          <cell r="EE32">
            <v>78.912885939999995</v>
          </cell>
          <cell r="EF32">
            <v>0</v>
          </cell>
          <cell r="EG32">
            <v>9.7138622199999993</v>
          </cell>
          <cell r="EH32">
            <v>25.231006190000002</v>
          </cell>
          <cell r="EI32">
            <v>0</v>
          </cell>
          <cell r="EJ32">
            <v>25.231006190000002</v>
          </cell>
          <cell r="EK32">
            <v>0</v>
          </cell>
          <cell r="EL32">
            <v>0</v>
          </cell>
          <cell r="EM32">
            <v>63.395741969999996</v>
          </cell>
          <cell r="EN32">
            <v>0</v>
          </cell>
          <cell r="EO32">
            <v>53.68187975</v>
          </cell>
          <cell r="EP32">
            <v>0</v>
          </cell>
          <cell r="EQ32">
            <v>9.7138622199999993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1</v>
          </cell>
          <cell r="FH32">
            <v>1</v>
          </cell>
          <cell r="FI32">
            <v>1</v>
          </cell>
          <cell r="FJ32">
            <v>1</v>
          </cell>
          <cell r="FK32" t="str">
            <v>1 1 1 1</v>
          </cell>
          <cell r="FN32" t="str">
            <v>нд</v>
          </cell>
          <cell r="FO32" t="str">
            <v>нд</v>
          </cell>
          <cell r="FP32" t="str">
            <v>нд</v>
          </cell>
          <cell r="FQ32" t="str">
            <v>нд</v>
          </cell>
          <cell r="FR32" t="str">
            <v>нд</v>
          </cell>
          <cell r="FS32" t="str">
            <v>нд</v>
          </cell>
          <cell r="FT32" t="str">
            <v>нд</v>
          </cell>
          <cell r="FU32" t="str">
            <v>нд</v>
          </cell>
          <cell r="FV32" t="str">
            <v>нд</v>
          </cell>
          <cell r="FW32" t="str">
            <v>нд</v>
          </cell>
          <cell r="FX32" t="str">
            <v>нд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 t="str">
            <v>нд</v>
          </cell>
          <cell r="GL32" t="str">
            <v>нд</v>
          </cell>
          <cell r="GM32" t="str">
            <v>нд</v>
          </cell>
          <cell r="GN32" t="str">
            <v>нд</v>
          </cell>
          <cell r="GO32" t="str">
            <v>нд</v>
          </cell>
          <cell r="GP32" t="str">
            <v>нд</v>
          </cell>
          <cell r="GQ32" t="str">
            <v>нд</v>
          </cell>
          <cell r="GR32" t="str">
            <v>нд</v>
          </cell>
          <cell r="GS32" t="str">
            <v>нд</v>
          </cell>
          <cell r="GT32" t="str">
            <v>нд</v>
          </cell>
          <cell r="GU32" t="str">
            <v>нд</v>
          </cell>
          <cell r="GV32" t="str">
            <v>нд</v>
          </cell>
          <cell r="GW32" t="str">
            <v>нд</v>
          </cell>
          <cell r="GX32" t="str">
            <v>нд</v>
          </cell>
          <cell r="GY32" t="str">
            <v>нд</v>
          </cell>
          <cell r="GZ32" t="str">
            <v>нд</v>
          </cell>
          <cell r="HA32" t="str">
            <v>нд</v>
          </cell>
          <cell r="HB32" t="str">
            <v>нд</v>
          </cell>
          <cell r="HC32" t="str">
            <v>нд</v>
          </cell>
          <cell r="HD32" t="str">
            <v>нд</v>
          </cell>
          <cell r="HE32" t="str">
            <v>нд</v>
          </cell>
          <cell r="HF32" t="str">
            <v>нд</v>
          </cell>
          <cell r="HG32" t="str">
            <v>нд</v>
          </cell>
          <cell r="HH32" t="str">
            <v>нд</v>
          </cell>
          <cell r="HI32" t="str">
            <v>нд</v>
          </cell>
          <cell r="HJ32" t="str">
            <v>нд</v>
          </cell>
          <cell r="HK32" t="str">
            <v>нд</v>
          </cell>
          <cell r="HL32" t="str">
            <v>нд</v>
          </cell>
          <cell r="HM32" t="str">
            <v>нд</v>
          </cell>
          <cell r="HN32" t="str">
            <v>нд</v>
          </cell>
          <cell r="HO32" t="str">
            <v>нд</v>
          </cell>
          <cell r="HP32" t="str">
            <v>нд</v>
          </cell>
          <cell r="HQ32" t="str">
            <v>нд</v>
          </cell>
          <cell r="HR32" t="str">
            <v>нд</v>
          </cell>
          <cell r="HS32" t="str">
            <v>нд</v>
          </cell>
          <cell r="HT32" t="str">
            <v>нд</v>
          </cell>
          <cell r="HU32" t="str">
            <v>нд</v>
          </cell>
          <cell r="HV32" t="str">
            <v>нд</v>
          </cell>
          <cell r="HW32" t="str">
            <v>нд</v>
          </cell>
          <cell r="HX32" t="str">
            <v>нд</v>
          </cell>
          <cell r="HY32" t="str">
            <v>нд</v>
          </cell>
          <cell r="HZ32" t="str">
            <v>нд</v>
          </cell>
          <cell r="IA32" t="str">
            <v>нд</v>
          </cell>
          <cell r="IB32" t="str">
            <v>нд</v>
          </cell>
          <cell r="IC32" t="str">
            <v>нд</v>
          </cell>
          <cell r="ID32" t="str">
            <v>нд</v>
          </cell>
          <cell r="IE32" t="str">
            <v>нд</v>
          </cell>
          <cell r="IF32" t="str">
            <v>нд</v>
          </cell>
          <cell r="IG32" t="str">
            <v>нд</v>
          </cell>
          <cell r="IH32" t="str">
            <v>нд</v>
          </cell>
          <cell r="II32" t="str">
            <v>нд</v>
          </cell>
          <cell r="IJ32" t="str">
            <v>нд</v>
          </cell>
          <cell r="IK32" t="str">
            <v>нд</v>
          </cell>
          <cell r="IL32" t="str">
            <v>нд</v>
          </cell>
          <cell r="IM32" t="str">
            <v>нд</v>
          </cell>
          <cell r="IN32" t="str">
            <v>нд</v>
          </cell>
          <cell r="IO32" t="str">
            <v>нд</v>
          </cell>
          <cell r="IP32" t="str">
            <v>нд</v>
          </cell>
          <cell r="IQ32" t="str">
            <v>нд</v>
          </cell>
          <cell r="IR32" t="str">
            <v>нд</v>
          </cell>
          <cell r="IS32" t="str">
            <v>нд</v>
          </cell>
          <cell r="IT32" t="str">
            <v>нд</v>
          </cell>
          <cell r="IU32" t="str">
            <v>нд</v>
          </cell>
          <cell r="IV32" t="str">
            <v>нд</v>
          </cell>
          <cell r="IW32" t="str">
            <v>нд</v>
          </cell>
          <cell r="IX32" t="str">
            <v>нд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 t="str">
            <v>нд</v>
          </cell>
          <cell r="LR32" t="str">
            <v>нд</v>
          </cell>
          <cell r="LS32" t="str">
            <v>нд</v>
          </cell>
          <cell r="LT32" t="str">
            <v>нд</v>
          </cell>
          <cell r="LU32" t="str">
            <v>нд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 t="str">
            <v>нд</v>
          </cell>
          <cell r="MD32" t="str">
            <v>нд</v>
          </cell>
          <cell r="ME32" t="str">
            <v>нд</v>
          </cell>
          <cell r="MF32" t="str">
            <v>нд</v>
          </cell>
          <cell r="MG32" t="str">
            <v>нд</v>
          </cell>
          <cell r="MH32" t="str">
            <v>нд</v>
          </cell>
          <cell r="MI32" t="str">
            <v>нд</v>
          </cell>
          <cell r="MJ32" t="str">
            <v>нд</v>
          </cell>
          <cell r="MK32" t="str">
            <v>нд</v>
          </cell>
          <cell r="ML32" t="str">
            <v>нд</v>
          </cell>
          <cell r="MM32" t="str">
            <v>нд</v>
          </cell>
          <cell r="MN32" t="str">
            <v>нд</v>
          </cell>
          <cell r="MO32" t="str">
            <v>нд</v>
          </cell>
          <cell r="MP32" t="str">
            <v>нд</v>
          </cell>
          <cell r="MQ32" t="str">
            <v>нд</v>
          </cell>
          <cell r="MR32" t="str">
            <v>нд</v>
          </cell>
          <cell r="MS32" t="str">
            <v>нд</v>
          </cell>
          <cell r="MT32" t="str">
            <v>нд</v>
          </cell>
          <cell r="MU32" t="str">
            <v>нд</v>
          </cell>
          <cell r="MV32" t="str">
            <v>нд</v>
          </cell>
          <cell r="MW32" t="str">
            <v>нд</v>
          </cell>
          <cell r="MX32" t="str">
            <v>нд</v>
          </cell>
          <cell r="MY32" t="str">
            <v>нд</v>
          </cell>
          <cell r="MZ32" t="str">
            <v>нд</v>
          </cell>
          <cell r="NA32" t="str">
            <v>нд</v>
          </cell>
          <cell r="NB32" t="str">
            <v>нд</v>
          </cell>
          <cell r="NC32" t="str">
            <v>нд</v>
          </cell>
          <cell r="ND32" t="str">
            <v>нд</v>
          </cell>
          <cell r="NE32" t="str">
            <v>нд</v>
          </cell>
          <cell r="NF32" t="str">
            <v>нд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2024</v>
          </cell>
          <cell r="OM32">
            <v>2025</v>
          </cell>
          <cell r="ON32">
            <v>2025</v>
          </cell>
          <cell r="OO32">
            <v>2025</v>
          </cell>
          <cell r="OP32" t="str">
            <v>с</v>
          </cell>
          <cell r="OT32">
            <v>408.46057793398904</v>
          </cell>
          <cell r="OV32">
            <v>0</v>
          </cell>
          <cell r="OW32">
            <v>0</v>
          </cell>
          <cell r="OX32">
            <v>0</v>
          </cell>
          <cell r="OY32">
            <v>0</v>
          </cell>
          <cell r="OZ32">
            <v>0</v>
          </cell>
        </row>
        <row r="33">
          <cell r="A33" t="str">
            <v>Г</v>
          </cell>
          <cell r="B33" t="str">
            <v>1.1.1.3.1</v>
          </cell>
          <cell r="C3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3" t="str">
            <v>Г</v>
          </cell>
          <cell r="E33">
            <v>0</v>
          </cell>
          <cell r="H33">
            <v>0</v>
          </cell>
          <cell r="J33">
            <v>4591.2724346340001</v>
          </cell>
          <cell r="K33">
            <v>0</v>
          </cell>
          <cell r="L33">
            <v>4591.2724346340001</v>
          </cell>
          <cell r="M33">
            <v>0</v>
          </cell>
          <cell r="N33">
            <v>0</v>
          </cell>
          <cell r="O33">
            <v>170.67717430038584</v>
          </cell>
          <cell r="P33">
            <v>2407.3937657889996</v>
          </cell>
          <cell r="Q33">
            <v>2013.2014945446142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 t="str">
            <v/>
          </cell>
          <cell r="CS33" t="str">
            <v/>
          </cell>
          <cell r="CT33" t="str">
            <v/>
          </cell>
          <cell r="CU33">
            <v>0</v>
          </cell>
          <cell r="CX33">
            <v>11773.071493446381</v>
          </cell>
          <cell r="CY33">
            <v>2007.6103241393257</v>
          </cell>
          <cell r="CZ33">
            <v>3841.5348877713004</v>
          </cell>
          <cell r="DA33">
            <v>3963.2928893735866</v>
          </cell>
          <cell r="DB33">
            <v>1960.6333921621663</v>
          </cell>
          <cell r="DE33">
            <v>0</v>
          </cell>
          <cell r="DG33">
            <v>3466.8500087699999</v>
          </cell>
          <cell r="DH33">
            <v>0</v>
          </cell>
          <cell r="DI33">
            <v>3466.8500087699999</v>
          </cell>
          <cell r="DJ33">
            <v>36.684146650000002</v>
          </cell>
          <cell r="DK33">
            <v>1997.2028118200003</v>
          </cell>
          <cell r="DL33">
            <v>1190.2507855899999</v>
          </cell>
          <cell r="DM33">
            <v>242.71226471</v>
          </cell>
          <cell r="DN33">
            <v>2408.0854113406808</v>
          </cell>
          <cell r="DS33">
            <v>0</v>
          </cell>
          <cell r="DT33">
            <v>84</v>
          </cell>
          <cell r="DU33">
            <v>716.27869118855017</v>
          </cell>
          <cell r="DV33">
            <v>1607.8067201521303</v>
          </cell>
          <cell r="DW33">
            <v>716.27869118855017</v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>
            <v>0</v>
          </cell>
          <cell r="EC33">
            <v>4276.1768974300003</v>
          </cell>
          <cell r="ED33">
            <v>192.46159611999997</v>
          </cell>
          <cell r="EE33">
            <v>2578.9925768100002</v>
          </cell>
          <cell r="EF33">
            <v>1324.0510200399999</v>
          </cell>
          <cell r="EG33">
            <v>180.67170436000001</v>
          </cell>
          <cell r="EH33">
            <v>517.99511308000001</v>
          </cell>
          <cell r="EI33">
            <v>0</v>
          </cell>
          <cell r="EJ33">
            <v>309.99903376999998</v>
          </cell>
          <cell r="EK33">
            <v>188.35102584999998</v>
          </cell>
          <cell r="EL33">
            <v>19.64505346</v>
          </cell>
          <cell r="EM33">
            <v>952.90282632999993</v>
          </cell>
          <cell r="EN33">
            <v>184.28371113</v>
          </cell>
          <cell r="EO33">
            <v>519.59158761999993</v>
          </cell>
          <cell r="EP33">
            <v>207.97159898000004</v>
          </cell>
          <cell r="EQ33">
            <v>41.055928600000001</v>
          </cell>
          <cell r="ER33">
            <v>2805.2789580200001</v>
          </cell>
          <cell r="ES33">
            <v>8.177884989999999</v>
          </cell>
          <cell r="ET33">
            <v>1749.4019554199999</v>
          </cell>
          <cell r="EU33">
            <v>927.72839521000003</v>
          </cell>
          <cell r="EV33">
            <v>119.97072230000001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2805.2789580200001</v>
          </cell>
          <cell r="FC33">
            <v>8.177884989999999</v>
          </cell>
          <cell r="FD33">
            <v>1749.4019554199999</v>
          </cell>
          <cell r="FE33">
            <v>927.72839521000003</v>
          </cell>
          <cell r="FF33">
            <v>119.97072230000001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11773.071493446381</v>
          </cell>
          <cell r="FO33">
            <v>0</v>
          </cell>
          <cell r="FP33">
            <v>410.43100000000004</v>
          </cell>
          <cell r="FQ33">
            <v>0</v>
          </cell>
          <cell r="FR33">
            <v>1452.1193482625131</v>
          </cell>
          <cell r="FS33">
            <v>1310.5793482625131</v>
          </cell>
          <cell r="FT33">
            <v>73.739999999999995</v>
          </cell>
          <cell r="FU33">
            <v>67.8</v>
          </cell>
          <cell r="FV33">
            <v>123369</v>
          </cell>
          <cell r="FW33">
            <v>0</v>
          </cell>
          <cell r="FX33">
            <v>123369</v>
          </cell>
          <cell r="FZ33">
            <v>3464.8544089900006</v>
          </cell>
          <cell r="GA33">
            <v>0</v>
          </cell>
          <cell r="GB33">
            <v>158.99700000000001</v>
          </cell>
          <cell r="GC33">
            <v>0</v>
          </cell>
          <cell r="GD33">
            <v>698.12799999999993</v>
          </cell>
          <cell r="GE33">
            <v>638.42799999999988</v>
          </cell>
          <cell r="GF33">
            <v>0</v>
          </cell>
          <cell r="GG33">
            <v>59.7</v>
          </cell>
          <cell r="GH33">
            <v>4800</v>
          </cell>
          <cell r="GI33">
            <v>0</v>
          </cell>
          <cell r="GJ33">
            <v>4800</v>
          </cell>
          <cell r="GK33">
            <v>5951.329949809804</v>
          </cell>
          <cell r="GL33">
            <v>0</v>
          </cell>
          <cell r="GM33">
            <v>111.2</v>
          </cell>
          <cell r="GN33">
            <v>0</v>
          </cell>
          <cell r="GO33">
            <v>223.44755331708038</v>
          </cell>
          <cell r="GP33">
            <v>152.44755331708035</v>
          </cell>
          <cell r="GQ33">
            <v>71</v>
          </cell>
          <cell r="GR33">
            <v>0</v>
          </cell>
          <cell r="GS33">
            <v>19182</v>
          </cell>
          <cell r="GT33">
            <v>0</v>
          </cell>
          <cell r="GU33">
            <v>19182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5951.329949809804</v>
          </cell>
          <cell r="ID33">
            <v>0</v>
          </cell>
          <cell r="IE33">
            <v>111.2</v>
          </cell>
          <cell r="IF33">
            <v>0</v>
          </cell>
          <cell r="IG33">
            <v>223.44755331708038</v>
          </cell>
          <cell r="IH33">
            <v>152.44755331708035</v>
          </cell>
          <cell r="II33">
            <v>71</v>
          </cell>
          <cell r="IJ33">
            <v>0</v>
          </cell>
          <cell r="IK33">
            <v>19182</v>
          </cell>
          <cell r="IL33">
            <v>0</v>
          </cell>
          <cell r="IM33">
            <v>19182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343.54416596300001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8701</v>
          </cell>
          <cell r="JH33">
            <v>0</v>
          </cell>
          <cell r="JI33">
            <v>8701</v>
          </cell>
          <cell r="JJ33">
            <v>263.32833638299996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8596</v>
          </cell>
          <cell r="JS33">
            <v>0</v>
          </cell>
          <cell r="JT33">
            <v>8596</v>
          </cell>
          <cell r="JU33">
            <v>46.248198900000006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104</v>
          </cell>
          <cell r="KD33">
            <v>0</v>
          </cell>
          <cell r="KE33">
            <v>104</v>
          </cell>
          <cell r="KF33">
            <v>33.967630679999999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33.967630679999999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165.4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55.8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 t="str">
            <v>нд</v>
          </cell>
          <cell r="OM33" t="str">
            <v>нд</v>
          </cell>
          <cell r="ON33" t="str">
            <v>нд</v>
          </cell>
          <cell r="OO33" t="str">
            <v>нд</v>
          </cell>
          <cell r="OP33" t="str">
            <v>нд</v>
          </cell>
          <cell r="OT33">
            <v>19922.942175616463</v>
          </cell>
          <cell r="OV33">
            <v>346.28899999999999</v>
          </cell>
          <cell r="OW33">
            <v>214</v>
          </cell>
          <cell r="OX33">
            <v>1</v>
          </cell>
          <cell r="OY33">
            <v>19921</v>
          </cell>
          <cell r="OZ33">
            <v>4592.4061264929987</v>
          </cell>
        </row>
        <row r="34">
          <cell r="A34" t="str">
            <v>Г</v>
          </cell>
          <cell r="B34" t="str">
            <v>1.1.1.3.1</v>
          </cell>
          <cell r="C3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144.64480774773801</v>
          </cell>
          <cell r="H34">
            <v>126.61394853740001</v>
          </cell>
          <cell r="J34">
            <v>4732.399577361738</v>
          </cell>
          <cell r="K34">
            <v>141.127142727738</v>
          </cell>
          <cell r="L34">
            <v>4591.2724346340001</v>
          </cell>
          <cell r="M34">
            <v>0</v>
          </cell>
          <cell r="N34">
            <v>0</v>
          </cell>
          <cell r="O34">
            <v>170.67717430038584</v>
          </cell>
          <cell r="P34">
            <v>2407.3937657889996</v>
          </cell>
          <cell r="Q34">
            <v>2013.2014945446142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123.09628351740001</v>
          </cell>
          <cell r="BH34">
            <v>0</v>
          </cell>
          <cell r="BI34">
            <v>0</v>
          </cell>
          <cell r="BJ34">
            <v>22.541660665000002</v>
          </cell>
          <cell r="BK34">
            <v>0</v>
          </cell>
          <cell r="BL34">
            <v>100.5546228524</v>
          </cell>
          <cell r="BM34">
            <v>96.046290719400005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96.046290719400005</v>
          </cell>
          <cell r="BS34">
            <v>27.049992798000002</v>
          </cell>
          <cell r="BT34">
            <v>0</v>
          </cell>
          <cell r="BU34">
            <v>0</v>
          </cell>
          <cell r="BV34">
            <v>22.541660665000002</v>
          </cell>
          <cell r="BW34">
            <v>0</v>
          </cell>
          <cell r="BX34">
            <v>4.5083321329999997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111.20662592999999</v>
          </cell>
          <cell r="DG34">
            <v>3584.4559610397819</v>
          </cell>
          <cell r="DH34">
            <v>117.60595226978199</v>
          </cell>
          <cell r="DI34">
            <v>3466.8500087699999</v>
          </cell>
          <cell r="DJ34">
            <v>36.684146650000002</v>
          </cell>
          <cell r="DK34">
            <v>1997.2028118200003</v>
          </cell>
          <cell r="DL34">
            <v>1190.2507855899999</v>
          </cell>
          <cell r="DM34">
            <v>242.71226471</v>
          </cell>
          <cell r="DN34">
            <v>2408.0854113406808</v>
          </cell>
          <cell r="DS34">
            <v>0</v>
          </cell>
          <cell r="DT34">
            <v>84</v>
          </cell>
          <cell r="DU34">
            <v>716.27869118855017</v>
          </cell>
          <cell r="DV34">
            <v>1607.8067201521303</v>
          </cell>
          <cell r="DW34">
            <v>716.27869118855017</v>
          </cell>
          <cell r="DX34">
            <v>1</v>
          </cell>
          <cell r="DY34">
            <v>1</v>
          </cell>
          <cell r="DZ34" t="str">
            <v/>
          </cell>
          <cell r="EA34" t="str">
            <v/>
          </cell>
          <cell r="EB34" t="str">
            <v>1 1</v>
          </cell>
          <cell r="EC34">
            <v>4276.1768974300003</v>
          </cell>
          <cell r="ED34">
            <v>192.46159611999997</v>
          </cell>
          <cell r="EE34">
            <v>2578.9925768100002</v>
          </cell>
          <cell r="EF34">
            <v>1324.0510200399999</v>
          </cell>
          <cell r="EG34">
            <v>180.67170436000001</v>
          </cell>
          <cell r="EH34">
            <v>517.99511308000001</v>
          </cell>
          <cell r="EI34">
            <v>0</v>
          </cell>
          <cell r="EJ34">
            <v>309.99903376999998</v>
          </cell>
          <cell r="EK34">
            <v>188.35102584999998</v>
          </cell>
          <cell r="EL34">
            <v>19.64505346</v>
          </cell>
          <cell r="EM34">
            <v>952.90282632999993</v>
          </cell>
          <cell r="EN34">
            <v>184.28371113</v>
          </cell>
          <cell r="EO34">
            <v>519.59158761999993</v>
          </cell>
          <cell r="EP34">
            <v>207.97159898000004</v>
          </cell>
          <cell r="EQ34">
            <v>41.055928600000001</v>
          </cell>
          <cell r="ER34">
            <v>2805.2789580200001</v>
          </cell>
          <cell r="ES34">
            <v>8.177884989999999</v>
          </cell>
          <cell r="ET34">
            <v>1749.4019554199999</v>
          </cell>
          <cell r="EU34">
            <v>927.72839521000003</v>
          </cell>
          <cell r="EV34">
            <v>119.97072230000001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2805.2789580200001</v>
          </cell>
          <cell r="FC34">
            <v>8.177884989999999</v>
          </cell>
          <cell r="FD34">
            <v>1749.4019554199999</v>
          </cell>
          <cell r="FE34">
            <v>927.72839521000003</v>
          </cell>
          <cell r="FF34">
            <v>119.97072230000001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3464.8544089900006</v>
          </cell>
          <cell r="GA34">
            <v>0</v>
          </cell>
          <cell r="GB34">
            <v>158.99700000000001</v>
          </cell>
          <cell r="GC34">
            <v>0</v>
          </cell>
          <cell r="GD34">
            <v>698.12799999999993</v>
          </cell>
          <cell r="GE34">
            <v>638.42799999999988</v>
          </cell>
          <cell r="GF34">
            <v>0</v>
          </cell>
          <cell r="GG34">
            <v>59.7</v>
          </cell>
          <cell r="GH34">
            <v>4800</v>
          </cell>
          <cell r="GI34">
            <v>0</v>
          </cell>
          <cell r="GJ34">
            <v>4800</v>
          </cell>
          <cell r="GK34">
            <v>5951.329949809804</v>
          </cell>
          <cell r="GL34">
            <v>0</v>
          </cell>
          <cell r="GM34">
            <v>111.2</v>
          </cell>
          <cell r="GN34">
            <v>0</v>
          </cell>
          <cell r="GO34">
            <v>223.44755331708038</v>
          </cell>
          <cell r="GP34">
            <v>152.44755331708035</v>
          </cell>
          <cell r="GQ34">
            <v>71</v>
          </cell>
          <cell r="GR34">
            <v>0</v>
          </cell>
          <cell r="GS34">
            <v>19182</v>
          </cell>
          <cell r="GT34">
            <v>0</v>
          </cell>
          <cell r="GU34">
            <v>19182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5951.329949809804</v>
          </cell>
          <cell r="ID34">
            <v>0</v>
          </cell>
          <cell r="IE34">
            <v>111.2</v>
          </cell>
          <cell r="IF34">
            <v>0</v>
          </cell>
          <cell r="IG34">
            <v>223.44755331708038</v>
          </cell>
          <cell r="IH34">
            <v>152.44755331708035</v>
          </cell>
          <cell r="II34">
            <v>71</v>
          </cell>
          <cell r="IJ34">
            <v>0</v>
          </cell>
          <cell r="IK34">
            <v>19182</v>
          </cell>
          <cell r="IL34">
            <v>0</v>
          </cell>
          <cell r="IM34">
            <v>19182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343.54416596300001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8701</v>
          </cell>
          <cell r="JH34">
            <v>0</v>
          </cell>
          <cell r="JI34">
            <v>8701</v>
          </cell>
          <cell r="JJ34">
            <v>263.32833638299996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8596</v>
          </cell>
          <cell r="JS34">
            <v>0</v>
          </cell>
          <cell r="JT34">
            <v>8596</v>
          </cell>
          <cell r="JU34">
            <v>46.248198900000006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104</v>
          </cell>
          <cell r="KD34">
            <v>0</v>
          </cell>
          <cell r="KE34">
            <v>104</v>
          </cell>
          <cell r="KF34">
            <v>33.967630679999999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33.967630679999999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55.8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19922.942175616463</v>
          </cell>
          <cell r="OV34">
            <v>346.28899999999999</v>
          </cell>
          <cell r="OW34">
            <v>214</v>
          </cell>
          <cell r="OX34">
            <v>1</v>
          </cell>
          <cell r="OY34">
            <v>19921</v>
          </cell>
          <cell r="OZ34">
            <v>4592.4061264929987</v>
          </cell>
        </row>
        <row r="35">
          <cell r="A35" t="str">
            <v>P_Che479_24</v>
          </cell>
          <cell r="B35" t="str">
            <v>1.1.1.3.1</v>
          </cell>
          <cell r="C35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5" t="str">
            <v>P_Che479_24</v>
          </cell>
          <cell r="E35" t="str">
            <v>нд</v>
          </cell>
          <cell r="H35">
            <v>126.61394853740001</v>
          </cell>
          <cell r="J35">
            <v>144.64480774773801</v>
          </cell>
          <cell r="K35">
            <v>141.127142727738</v>
          </cell>
          <cell r="L35">
            <v>3.5176650199999999</v>
          </cell>
          <cell r="M35">
            <v>0</v>
          </cell>
          <cell r="N35">
            <v>0</v>
          </cell>
          <cell r="O35">
            <v>2.9313875166666667</v>
          </cell>
          <cell r="P35">
            <v>0</v>
          </cell>
          <cell r="Q35">
            <v>0.58627750333333317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>
            <v>1</v>
          </cell>
          <cell r="BC35">
            <v>2</v>
          </cell>
          <cell r="BD35">
            <v>3</v>
          </cell>
          <cell r="BE35" t="str">
            <v/>
          </cell>
          <cell r="BF35" t="str">
            <v>1 2 3</v>
          </cell>
          <cell r="BG35">
            <v>123.09628351740001</v>
          </cell>
          <cell r="BH35">
            <v>0</v>
          </cell>
          <cell r="BI35">
            <v>0</v>
          </cell>
          <cell r="BJ35">
            <v>22.541660665000002</v>
          </cell>
          <cell r="BK35">
            <v>0</v>
          </cell>
          <cell r="BL35">
            <v>100.5546228524</v>
          </cell>
          <cell r="BM35">
            <v>96.046290719400005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96.046290719400005</v>
          </cell>
          <cell r="BS35">
            <v>27.049992798000002</v>
          </cell>
          <cell r="BT35">
            <v>0</v>
          </cell>
          <cell r="BU35">
            <v>0</v>
          </cell>
          <cell r="BV35">
            <v>22.541660665000002</v>
          </cell>
          <cell r="BW35">
            <v>0</v>
          </cell>
          <cell r="BX35">
            <v>4.5083321329999997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>
            <v>3</v>
          </cell>
          <cell r="CT35" t="str">
            <v/>
          </cell>
          <cell r="CU35" t="str">
            <v>1 2 3</v>
          </cell>
          <cell r="CX35" t="str">
            <v>нд</v>
          </cell>
          <cell r="CY35" t="str">
            <v>нд</v>
          </cell>
          <cell r="CZ35" t="str">
            <v>нд</v>
          </cell>
          <cell r="DA35" t="str">
            <v>нд</v>
          </cell>
          <cell r="DB35" t="str">
            <v>нд</v>
          </cell>
          <cell r="DE35">
            <v>111.20662592999999</v>
          </cell>
          <cell r="DG35">
            <v>120.537339789782</v>
          </cell>
          <cell r="DH35">
            <v>117.60595226978199</v>
          </cell>
          <cell r="DI35">
            <v>2.9313875199999999</v>
          </cell>
          <cell r="DJ35">
            <v>2.9313875199999999</v>
          </cell>
          <cell r="DK35">
            <v>0</v>
          </cell>
          <cell r="DL35">
            <v>0</v>
          </cell>
          <cell r="DM35">
            <v>0</v>
          </cell>
          <cell r="DN35" t="str">
            <v>нд</v>
          </cell>
          <cell r="DS35" t="str">
            <v>нд</v>
          </cell>
          <cell r="DT35" t="str">
            <v>нд</v>
          </cell>
          <cell r="DU35" t="str">
            <v>нд</v>
          </cell>
          <cell r="DV35" t="str">
            <v>нд</v>
          </cell>
          <cell r="DW35" t="str">
            <v>нд</v>
          </cell>
          <cell r="DX35">
            <v>1</v>
          </cell>
          <cell r="DY35">
            <v>1</v>
          </cell>
          <cell r="DZ35" t="str">
            <v/>
          </cell>
          <cell r="EA35" t="str">
            <v/>
          </cell>
          <cell r="EB35" t="str">
            <v>1 1</v>
          </cell>
          <cell r="EC35">
            <v>108.27523840999999</v>
          </cell>
          <cell r="ED35">
            <v>0</v>
          </cell>
          <cell r="EE35">
            <v>22.04845843</v>
          </cell>
          <cell r="EF35">
            <v>74.796536799999998</v>
          </cell>
          <cell r="EG35">
            <v>11.43024318</v>
          </cell>
          <cell r="EH35">
            <v>84.251132209999994</v>
          </cell>
          <cell r="EI35">
            <v>0</v>
          </cell>
          <cell r="EJ35">
            <v>10.89669541</v>
          </cell>
          <cell r="EK35">
            <v>73.354436800000002</v>
          </cell>
          <cell r="EL35">
            <v>0</v>
          </cell>
          <cell r="EM35">
            <v>24.024106199999999</v>
          </cell>
          <cell r="EN35">
            <v>0</v>
          </cell>
          <cell r="EO35">
            <v>11.151763020000001</v>
          </cell>
          <cell r="EP35">
            <v>1.4420999999999999</v>
          </cell>
          <cell r="EQ35">
            <v>11.43024318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1</v>
          </cell>
          <cell r="FH35">
            <v>1</v>
          </cell>
          <cell r="FI35">
            <v>1</v>
          </cell>
          <cell r="FJ35">
            <v>1</v>
          </cell>
          <cell r="FK35" t="str">
            <v>1 1 1 1</v>
          </cell>
          <cell r="FN35" t="str">
            <v>нд</v>
          </cell>
          <cell r="FO35" t="str">
            <v>нд</v>
          </cell>
          <cell r="FP35" t="str">
            <v>нд</v>
          </cell>
          <cell r="FQ35" t="str">
            <v>нд</v>
          </cell>
          <cell r="FR35" t="str">
            <v>нд</v>
          </cell>
          <cell r="FS35" t="str">
            <v>нд</v>
          </cell>
          <cell r="FT35" t="str">
            <v>нд</v>
          </cell>
          <cell r="FU35" t="str">
            <v>нд</v>
          </cell>
          <cell r="FV35" t="str">
            <v>нд</v>
          </cell>
          <cell r="FW35" t="str">
            <v>нд</v>
          </cell>
          <cell r="FX35" t="str">
            <v>нд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 t="str">
            <v>нд</v>
          </cell>
          <cell r="GL35" t="str">
            <v>нд</v>
          </cell>
          <cell r="GM35" t="str">
            <v>нд</v>
          </cell>
          <cell r="GN35" t="str">
            <v>нд</v>
          </cell>
          <cell r="GO35" t="str">
            <v>нд</v>
          </cell>
          <cell r="GP35" t="str">
            <v>нд</v>
          </cell>
          <cell r="GQ35" t="str">
            <v>нд</v>
          </cell>
          <cell r="GR35" t="str">
            <v>нд</v>
          </cell>
          <cell r="GS35" t="str">
            <v>нд</v>
          </cell>
          <cell r="GT35" t="str">
            <v>нд</v>
          </cell>
          <cell r="GU35" t="str">
            <v>нд</v>
          </cell>
          <cell r="GV35" t="str">
            <v>нд</v>
          </cell>
          <cell r="GW35" t="str">
            <v>нд</v>
          </cell>
          <cell r="GX35" t="str">
            <v>нд</v>
          </cell>
          <cell r="GY35" t="str">
            <v>нд</v>
          </cell>
          <cell r="GZ35" t="str">
            <v>нд</v>
          </cell>
          <cell r="HA35" t="str">
            <v>нд</v>
          </cell>
          <cell r="HB35" t="str">
            <v>нд</v>
          </cell>
          <cell r="HC35" t="str">
            <v>нд</v>
          </cell>
          <cell r="HD35" t="str">
            <v>нд</v>
          </cell>
          <cell r="HE35" t="str">
            <v>нд</v>
          </cell>
          <cell r="HF35" t="str">
            <v>нд</v>
          </cell>
          <cell r="HG35" t="str">
            <v>нд</v>
          </cell>
          <cell r="HH35" t="str">
            <v>нд</v>
          </cell>
          <cell r="HI35" t="str">
            <v>нд</v>
          </cell>
          <cell r="HJ35" t="str">
            <v>нд</v>
          </cell>
          <cell r="HK35" t="str">
            <v>нд</v>
          </cell>
          <cell r="HL35" t="str">
            <v>нд</v>
          </cell>
          <cell r="HM35" t="str">
            <v>нд</v>
          </cell>
          <cell r="HN35" t="str">
            <v>нд</v>
          </cell>
          <cell r="HO35" t="str">
            <v>нд</v>
          </cell>
          <cell r="HP35" t="str">
            <v>нд</v>
          </cell>
          <cell r="HQ35" t="str">
            <v>нд</v>
          </cell>
          <cell r="HR35" t="str">
            <v>нд</v>
          </cell>
          <cell r="HS35" t="str">
            <v>нд</v>
          </cell>
          <cell r="HT35" t="str">
            <v>нд</v>
          </cell>
          <cell r="HU35" t="str">
            <v>нд</v>
          </cell>
          <cell r="HV35" t="str">
            <v>нд</v>
          </cell>
          <cell r="HW35" t="str">
            <v>нд</v>
          </cell>
          <cell r="HX35" t="str">
            <v>нд</v>
          </cell>
          <cell r="HY35" t="str">
            <v>нд</v>
          </cell>
          <cell r="HZ35" t="str">
            <v>нд</v>
          </cell>
          <cell r="IA35" t="str">
            <v>нд</v>
          </cell>
          <cell r="IB35" t="str">
            <v>нд</v>
          </cell>
          <cell r="IC35" t="str">
            <v>нд</v>
          </cell>
          <cell r="ID35" t="str">
            <v>нд</v>
          </cell>
          <cell r="IE35" t="str">
            <v>нд</v>
          </cell>
          <cell r="IF35" t="str">
            <v>нд</v>
          </cell>
          <cell r="IG35" t="str">
            <v>нд</v>
          </cell>
          <cell r="IH35" t="str">
            <v>нд</v>
          </cell>
          <cell r="II35" t="str">
            <v>нд</v>
          </cell>
          <cell r="IJ35" t="str">
            <v>нд</v>
          </cell>
          <cell r="IK35" t="str">
            <v>нд</v>
          </cell>
          <cell r="IL35" t="str">
            <v>нд</v>
          </cell>
          <cell r="IM35" t="str">
            <v>нд</v>
          </cell>
          <cell r="IN35" t="str">
            <v>нд</v>
          </cell>
          <cell r="IO35" t="str">
            <v>нд</v>
          </cell>
          <cell r="IP35" t="str">
            <v>нд</v>
          </cell>
          <cell r="IQ35" t="str">
            <v>нд</v>
          </cell>
          <cell r="IR35" t="str">
            <v>нд</v>
          </cell>
          <cell r="IS35" t="str">
            <v>нд</v>
          </cell>
          <cell r="IT35" t="str">
            <v>нд</v>
          </cell>
          <cell r="IU35" t="str">
            <v>нд</v>
          </cell>
          <cell r="IV35" t="str">
            <v>нд</v>
          </cell>
          <cell r="IW35" t="str">
            <v>нд</v>
          </cell>
          <cell r="IX35" t="str">
            <v>нд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 t="str">
            <v>нд</v>
          </cell>
          <cell r="LR35" t="str">
            <v>нд</v>
          </cell>
          <cell r="LS35" t="str">
            <v>нд</v>
          </cell>
          <cell r="LT35" t="str">
            <v>нд</v>
          </cell>
          <cell r="LU35" t="str">
            <v>нд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 t="str">
            <v>нд</v>
          </cell>
          <cell r="MD35" t="str">
            <v>нд</v>
          </cell>
          <cell r="ME35" t="str">
            <v>нд</v>
          </cell>
          <cell r="MF35" t="str">
            <v>нд</v>
          </cell>
          <cell r="MG35" t="str">
            <v>нд</v>
          </cell>
          <cell r="MH35" t="str">
            <v>нд</v>
          </cell>
          <cell r="MI35" t="str">
            <v>нд</v>
          </cell>
          <cell r="MJ35" t="str">
            <v>нд</v>
          </cell>
          <cell r="MK35" t="str">
            <v>нд</v>
          </cell>
          <cell r="ML35" t="str">
            <v>нд</v>
          </cell>
          <cell r="MM35" t="str">
            <v>нд</v>
          </cell>
          <cell r="MN35" t="str">
            <v>нд</v>
          </cell>
          <cell r="MO35" t="str">
            <v>нд</v>
          </cell>
          <cell r="MP35" t="str">
            <v>нд</v>
          </cell>
          <cell r="MQ35" t="str">
            <v>нд</v>
          </cell>
          <cell r="MR35" t="str">
            <v>нд</v>
          </cell>
          <cell r="MS35" t="str">
            <v>нд</v>
          </cell>
          <cell r="MT35" t="str">
            <v>нд</v>
          </cell>
          <cell r="MU35" t="str">
            <v>нд</v>
          </cell>
          <cell r="MV35" t="str">
            <v>нд</v>
          </cell>
          <cell r="MW35" t="str">
            <v>нд</v>
          </cell>
          <cell r="MX35" t="str">
            <v>нд</v>
          </cell>
          <cell r="MY35" t="str">
            <v>нд</v>
          </cell>
          <cell r="MZ35" t="str">
            <v>нд</v>
          </cell>
          <cell r="NA35" t="str">
            <v>нд</v>
          </cell>
          <cell r="NB35" t="str">
            <v>нд</v>
          </cell>
          <cell r="NC35" t="str">
            <v>нд</v>
          </cell>
          <cell r="ND35" t="str">
            <v>нд</v>
          </cell>
          <cell r="NE35" t="str">
            <v>нд</v>
          </cell>
          <cell r="NF35" t="str">
            <v>нд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2024</v>
          </cell>
          <cell r="OM35">
            <v>2025</v>
          </cell>
          <cell r="ON35">
            <v>2025</v>
          </cell>
          <cell r="OO35">
            <v>2025</v>
          </cell>
          <cell r="OP35" t="str">
            <v>с</v>
          </cell>
          <cell r="OT35">
            <v>144.64480774773801</v>
          </cell>
          <cell r="OV35">
            <v>0</v>
          </cell>
          <cell r="OW35">
            <v>0</v>
          </cell>
          <cell r="OX35">
            <v>0</v>
          </cell>
          <cell r="OY35">
            <v>0</v>
          </cell>
          <cell r="OZ35">
            <v>0</v>
          </cell>
        </row>
        <row r="36">
          <cell r="A36" t="str">
            <v>Г</v>
          </cell>
          <cell r="B36" t="str">
            <v>1.1.1.3.2</v>
          </cell>
          <cell r="C36" t="str">
            <v>Нихалойская ГЭС</v>
          </cell>
          <cell r="D36" t="str">
            <v>Г</v>
          </cell>
          <cell r="E36">
            <v>11.107458888</v>
          </cell>
          <cell r="H36">
            <v>10.55208595</v>
          </cell>
          <cell r="J36">
            <v>4602.3798935220002</v>
          </cell>
          <cell r="K36">
            <v>11.107458888</v>
          </cell>
          <cell r="L36">
            <v>4591.2724346340001</v>
          </cell>
          <cell r="M36">
            <v>0</v>
          </cell>
          <cell r="N36">
            <v>0</v>
          </cell>
          <cell r="O36">
            <v>170.67717430038584</v>
          </cell>
          <cell r="P36">
            <v>2407.3937657889996</v>
          </cell>
          <cell r="Q36">
            <v>2013.2014945446142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10.55208595</v>
          </cell>
          <cell r="BH36">
            <v>0</v>
          </cell>
          <cell r="BI36">
            <v>0</v>
          </cell>
          <cell r="BJ36">
            <v>0</v>
          </cell>
          <cell r="BK36">
            <v>10.55208595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10.55208595</v>
          </cell>
          <cell r="BZ36">
            <v>0</v>
          </cell>
          <cell r="CA36">
            <v>0</v>
          </cell>
          <cell r="CB36">
            <v>0</v>
          </cell>
          <cell r="CC36">
            <v>10.55208595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10.55208595</v>
          </cell>
          <cell r="CL36">
            <v>0</v>
          </cell>
          <cell r="CM36">
            <v>0</v>
          </cell>
          <cell r="CN36">
            <v>0</v>
          </cell>
          <cell r="CO36">
            <v>10.55208595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9.25621574</v>
          </cell>
          <cell r="DG36">
            <v>3476.1062245099997</v>
          </cell>
          <cell r="DH36">
            <v>9.25621574</v>
          </cell>
          <cell r="DI36">
            <v>3466.8500087699999</v>
          </cell>
          <cell r="DJ36">
            <v>36.684146650000002</v>
          </cell>
          <cell r="DK36">
            <v>1997.2028118200003</v>
          </cell>
          <cell r="DL36">
            <v>1190.2507855899999</v>
          </cell>
          <cell r="DM36">
            <v>242.71226471</v>
          </cell>
          <cell r="DN36">
            <v>2408.0854113406808</v>
          </cell>
          <cell r="DS36">
            <v>0</v>
          </cell>
          <cell r="DT36">
            <v>84</v>
          </cell>
          <cell r="DU36">
            <v>716.27869118855017</v>
          </cell>
          <cell r="DV36">
            <v>1607.8067201521303</v>
          </cell>
          <cell r="DW36">
            <v>716.27869118855017</v>
          </cell>
          <cell r="DX36" t="str">
            <v/>
          </cell>
          <cell r="DY36" t="str">
            <v/>
          </cell>
          <cell r="DZ36">
            <v>1</v>
          </cell>
          <cell r="EA36" t="str">
            <v/>
          </cell>
          <cell r="EB36" t="str">
            <v>1</v>
          </cell>
          <cell r="EC36">
            <v>4276.1768974300003</v>
          </cell>
          <cell r="ED36">
            <v>192.46159611999997</v>
          </cell>
          <cell r="EE36">
            <v>2578.9925768100002</v>
          </cell>
          <cell r="EF36">
            <v>1324.0510200399999</v>
          </cell>
          <cell r="EG36">
            <v>180.67170436000001</v>
          </cell>
          <cell r="EH36">
            <v>517.99511308000001</v>
          </cell>
          <cell r="EI36">
            <v>0</v>
          </cell>
          <cell r="EJ36">
            <v>309.99903376999998</v>
          </cell>
          <cell r="EK36">
            <v>188.35102584999998</v>
          </cell>
          <cell r="EL36">
            <v>19.64505346</v>
          </cell>
          <cell r="EM36">
            <v>952.90282632999993</v>
          </cell>
          <cell r="EN36">
            <v>184.28371113</v>
          </cell>
          <cell r="EO36">
            <v>519.59158761999993</v>
          </cell>
          <cell r="EP36">
            <v>207.97159898000004</v>
          </cell>
          <cell r="EQ36">
            <v>41.055928600000001</v>
          </cell>
          <cell r="ER36">
            <v>2805.2789580200001</v>
          </cell>
          <cell r="ES36">
            <v>8.177884989999999</v>
          </cell>
          <cell r="ET36">
            <v>1749.4019554199999</v>
          </cell>
          <cell r="EU36">
            <v>927.72839521000003</v>
          </cell>
          <cell r="EV36">
            <v>119.97072230000001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2805.2789580200001</v>
          </cell>
          <cell r="FC36">
            <v>8.177884989999999</v>
          </cell>
          <cell r="FD36">
            <v>1749.4019554199999</v>
          </cell>
          <cell r="FE36">
            <v>927.72839521000003</v>
          </cell>
          <cell r="FF36">
            <v>119.97072230000001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410.43100000000004</v>
          </cell>
          <cell r="FQ36">
            <v>0</v>
          </cell>
          <cell r="FR36">
            <v>1452.1193482625131</v>
          </cell>
          <cell r="FS36">
            <v>1310.5793482625131</v>
          </cell>
          <cell r="FT36">
            <v>73.739999999999995</v>
          </cell>
          <cell r="FU36">
            <v>67.8</v>
          </cell>
          <cell r="FV36">
            <v>123369</v>
          </cell>
          <cell r="FW36">
            <v>0</v>
          </cell>
          <cell r="FX36">
            <v>123369</v>
          </cell>
          <cell r="FZ36">
            <v>3464.8544089900006</v>
          </cell>
          <cell r="GA36">
            <v>0</v>
          </cell>
          <cell r="GB36">
            <v>158.99700000000001</v>
          </cell>
          <cell r="GC36">
            <v>0</v>
          </cell>
          <cell r="GD36">
            <v>698.12799999999993</v>
          </cell>
          <cell r="GE36">
            <v>638.42799999999988</v>
          </cell>
          <cell r="GF36">
            <v>0</v>
          </cell>
          <cell r="GG36">
            <v>59.7</v>
          </cell>
          <cell r="GH36">
            <v>4800</v>
          </cell>
          <cell r="GI36">
            <v>0</v>
          </cell>
          <cell r="GJ36">
            <v>4800</v>
          </cell>
          <cell r="GK36">
            <v>5951.329949809804</v>
          </cell>
          <cell r="GL36">
            <v>0</v>
          </cell>
          <cell r="GM36">
            <v>111.2</v>
          </cell>
          <cell r="GN36">
            <v>0</v>
          </cell>
          <cell r="GO36">
            <v>223.44755331708038</v>
          </cell>
          <cell r="GP36">
            <v>152.44755331708035</v>
          </cell>
          <cell r="GQ36">
            <v>71</v>
          </cell>
          <cell r="GR36">
            <v>0</v>
          </cell>
          <cell r="GS36">
            <v>19182</v>
          </cell>
          <cell r="GT36">
            <v>0</v>
          </cell>
          <cell r="GU36">
            <v>19182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5951.329949809804</v>
          </cell>
          <cell r="ID36">
            <v>0</v>
          </cell>
          <cell r="IE36">
            <v>111.2</v>
          </cell>
          <cell r="IF36">
            <v>0</v>
          </cell>
          <cell r="IG36">
            <v>223.44755331708038</v>
          </cell>
          <cell r="IH36">
            <v>152.44755331708035</v>
          </cell>
          <cell r="II36">
            <v>71</v>
          </cell>
          <cell r="IJ36">
            <v>0</v>
          </cell>
          <cell r="IK36">
            <v>19182</v>
          </cell>
          <cell r="IL36">
            <v>0</v>
          </cell>
          <cell r="IM36">
            <v>19182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343.54416596300001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8701</v>
          </cell>
          <cell r="JH36">
            <v>0</v>
          </cell>
          <cell r="JI36">
            <v>8701</v>
          </cell>
          <cell r="JJ36">
            <v>263.32833638299996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8596</v>
          </cell>
          <cell r="JS36">
            <v>0</v>
          </cell>
          <cell r="JT36">
            <v>8596</v>
          </cell>
          <cell r="JU36">
            <v>46.248198900000006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104</v>
          </cell>
          <cell r="KD36">
            <v>0</v>
          </cell>
          <cell r="KE36">
            <v>104</v>
          </cell>
          <cell r="KF36">
            <v>33.967630679999999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1</v>
          </cell>
          <cell r="KO36">
            <v>0</v>
          </cell>
          <cell r="KP36">
            <v>1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33.967630679999999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1</v>
          </cell>
          <cell r="LK36">
            <v>0</v>
          </cell>
          <cell r="LL36">
            <v>1</v>
          </cell>
          <cell r="LQ36">
            <v>0</v>
          </cell>
          <cell r="LR36">
            <v>165.4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55.8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19922.942175616463</v>
          </cell>
          <cell r="OV36">
            <v>346.28899999999999</v>
          </cell>
          <cell r="OW36">
            <v>214</v>
          </cell>
          <cell r="OX36">
            <v>1</v>
          </cell>
          <cell r="OY36">
            <v>19921</v>
          </cell>
          <cell r="OZ36">
            <v>4592.4061264929987</v>
          </cell>
        </row>
        <row r="37">
          <cell r="A37" t="str">
            <v>Г</v>
          </cell>
          <cell r="B37" t="str">
            <v>1.1.1.3.2</v>
          </cell>
          <cell r="C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11.107458888</v>
          </cell>
          <cell r="H37">
            <v>10.55208595</v>
          </cell>
          <cell r="J37">
            <v>4602.3798935220002</v>
          </cell>
          <cell r="K37">
            <v>11.107458888</v>
          </cell>
          <cell r="L37">
            <v>4591.2724346340001</v>
          </cell>
          <cell r="M37">
            <v>0</v>
          </cell>
          <cell r="N37">
            <v>0</v>
          </cell>
          <cell r="O37">
            <v>170.67717430038584</v>
          </cell>
          <cell r="P37">
            <v>2407.3937657889996</v>
          </cell>
          <cell r="Q37">
            <v>2013.2014945446142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10.55208595</v>
          </cell>
          <cell r="BH37">
            <v>0</v>
          </cell>
          <cell r="BI37">
            <v>0</v>
          </cell>
          <cell r="BJ37">
            <v>0</v>
          </cell>
          <cell r="BK37">
            <v>10.55208595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10.55208595</v>
          </cell>
          <cell r="BZ37">
            <v>0</v>
          </cell>
          <cell r="CA37">
            <v>0</v>
          </cell>
          <cell r="CB37">
            <v>0</v>
          </cell>
          <cell r="CC37">
            <v>10.55208595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10.55208595</v>
          </cell>
          <cell r="CL37">
            <v>0</v>
          </cell>
          <cell r="CM37">
            <v>0</v>
          </cell>
          <cell r="CN37">
            <v>0</v>
          </cell>
          <cell r="CO37">
            <v>10.55208595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9.25621574</v>
          </cell>
          <cell r="DG37">
            <v>3476.1062245099997</v>
          </cell>
          <cell r="DH37">
            <v>9.25621574</v>
          </cell>
          <cell r="DI37">
            <v>3466.8500087699999</v>
          </cell>
          <cell r="DJ37">
            <v>36.684146650000002</v>
          </cell>
          <cell r="DK37">
            <v>1997.2028118200003</v>
          </cell>
          <cell r="DL37">
            <v>1190.2507855899999</v>
          </cell>
          <cell r="DM37">
            <v>242.71226471</v>
          </cell>
          <cell r="DN37">
            <v>2408.0854113406808</v>
          </cell>
          <cell r="DS37">
            <v>0</v>
          </cell>
          <cell r="DT37">
            <v>84</v>
          </cell>
          <cell r="DU37">
            <v>716.27869118855017</v>
          </cell>
          <cell r="DV37">
            <v>1607.8067201521303</v>
          </cell>
          <cell r="DW37">
            <v>716.27869118855017</v>
          </cell>
          <cell r="DX37" t="str">
            <v/>
          </cell>
          <cell r="DY37" t="str">
            <v/>
          </cell>
          <cell r="DZ37">
            <v>1</v>
          </cell>
          <cell r="EA37" t="str">
            <v/>
          </cell>
          <cell r="EB37" t="str">
            <v>1</v>
          </cell>
          <cell r="EC37">
            <v>4276.1768974300003</v>
          </cell>
          <cell r="ED37">
            <v>192.46159611999997</v>
          </cell>
          <cell r="EE37">
            <v>2578.9925768100002</v>
          </cell>
          <cell r="EF37">
            <v>1324.0510200399999</v>
          </cell>
          <cell r="EG37">
            <v>180.67170436000001</v>
          </cell>
          <cell r="EH37">
            <v>517.99511308000001</v>
          </cell>
          <cell r="EI37">
            <v>0</v>
          </cell>
          <cell r="EJ37">
            <v>309.99903376999998</v>
          </cell>
          <cell r="EK37">
            <v>188.35102584999998</v>
          </cell>
          <cell r="EL37">
            <v>19.64505346</v>
          </cell>
          <cell r="EM37">
            <v>952.90282632999993</v>
          </cell>
          <cell r="EN37">
            <v>184.28371113</v>
          </cell>
          <cell r="EO37">
            <v>519.59158761999993</v>
          </cell>
          <cell r="EP37">
            <v>207.97159898000004</v>
          </cell>
          <cell r="EQ37">
            <v>41.055928600000001</v>
          </cell>
          <cell r="ER37">
            <v>2805.2789580200001</v>
          </cell>
          <cell r="ES37">
            <v>8.177884989999999</v>
          </cell>
          <cell r="ET37">
            <v>1749.4019554199999</v>
          </cell>
          <cell r="EU37">
            <v>927.72839521000003</v>
          </cell>
          <cell r="EV37">
            <v>119.97072230000001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2805.2789580200001</v>
          </cell>
          <cell r="FC37">
            <v>8.177884989999999</v>
          </cell>
          <cell r="FD37">
            <v>1749.4019554199999</v>
          </cell>
          <cell r="FE37">
            <v>927.72839521000003</v>
          </cell>
          <cell r="FF37">
            <v>119.97072230000001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3464.8544089900006</v>
          </cell>
          <cell r="GA37">
            <v>0</v>
          </cell>
          <cell r="GB37">
            <v>158.99700000000001</v>
          </cell>
          <cell r="GC37">
            <v>0</v>
          </cell>
          <cell r="GD37">
            <v>698.12799999999993</v>
          </cell>
          <cell r="GE37">
            <v>638.42799999999988</v>
          </cell>
          <cell r="GF37">
            <v>0</v>
          </cell>
          <cell r="GG37">
            <v>59.7</v>
          </cell>
          <cell r="GH37">
            <v>4800</v>
          </cell>
          <cell r="GI37">
            <v>0</v>
          </cell>
          <cell r="GJ37">
            <v>4800</v>
          </cell>
          <cell r="GK37">
            <v>5951.329949809804</v>
          </cell>
          <cell r="GL37">
            <v>0</v>
          </cell>
          <cell r="GM37">
            <v>111.2</v>
          </cell>
          <cell r="GN37">
            <v>0</v>
          </cell>
          <cell r="GO37">
            <v>223.44755331708038</v>
          </cell>
          <cell r="GP37">
            <v>152.44755331708035</v>
          </cell>
          <cell r="GQ37">
            <v>71</v>
          </cell>
          <cell r="GR37">
            <v>0</v>
          </cell>
          <cell r="GS37">
            <v>19182</v>
          </cell>
          <cell r="GT37">
            <v>0</v>
          </cell>
          <cell r="GU37">
            <v>19182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5951.329949809804</v>
          </cell>
          <cell r="ID37">
            <v>0</v>
          </cell>
          <cell r="IE37">
            <v>111.2</v>
          </cell>
          <cell r="IF37">
            <v>0</v>
          </cell>
          <cell r="IG37">
            <v>223.44755331708038</v>
          </cell>
          <cell r="IH37">
            <v>152.44755331708035</v>
          </cell>
          <cell r="II37">
            <v>71</v>
          </cell>
          <cell r="IJ37">
            <v>0</v>
          </cell>
          <cell r="IK37">
            <v>19182</v>
          </cell>
          <cell r="IL37">
            <v>0</v>
          </cell>
          <cell r="IM37">
            <v>19182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343.54416596300001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8701</v>
          </cell>
          <cell r="JH37">
            <v>0</v>
          </cell>
          <cell r="JI37">
            <v>8701</v>
          </cell>
          <cell r="JJ37">
            <v>263.32833638299996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8596</v>
          </cell>
          <cell r="JS37">
            <v>0</v>
          </cell>
          <cell r="JT37">
            <v>8596</v>
          </cell>
          <cell r="JU37">
            <v>46.248198900000006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104</v>
          </cell>
          <cell r="KD37">
            <v>0</v>
          </cell>
          <cell r="KE37">
            <v>104</v>
          </cell>
          <cell r="KF37">
            <v>33.967630679999999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33.967630679999999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55.8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19922.942175616463</v>
          </cell>
          <cell r="OV37">
            <v>346.28899999999999</v>
          </cell>
          <cell r="OW37">
            <v>214</v>
          </cell>
          <cell r="OX37">
            <v>1</v>
          </cell>
          <cell r="OY37">
            <v>19921</v>
          </cell>
          <cell r="OZ37">
            <v>4592.4061264929987</v>
          </cell>
        </row>
        <row r="38">
          <cell r="A38" t="str">
            <v>P_Che490_25</v>
          </cell>
          <cell r="B38" t="str">
            <v>1.1.1.3.2</v>
          </cell>
          <cell r="C38" t="str">
    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    </cell>
          <cell r="D38" t="str">
            <v>P_Che490_25</v>
          </cell>
          <cell r="E38" t="str">
            <v>нд</v>
          </cell>
          <cell r="H38">
            <v>10.55208595</v>
          </cell>
          <cell r="J38">
            <v>11.107458888</v>
          </cell>
          <cell r="K38">
            <v>11.107458888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>
            <v>1</v>
          </cell>
          <cell r="BC38">
            <v>2</v>
          </cell>
          <cell r="BD38">
            <v>3</v>
          </cell>
          <cell r="BE38" t="str">
            <v/>
          </cell>
          <cell r="BF38" t="str">
            <v>1 2 3</v>
          </cell>
          <cell r="BG38">
            <v>10.55208595</v>
          </cell>
          <cell r="BH38">
            <v>0</v>
          </cell>
          <cell r="BI38">
            <v>0</v>
          </cell>
          <cell r="BJ38">
            <v>0</v>
          </cell>
          <cell r="BK38">
            <v>10.55208595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10.55208595</v>
          </cell>
          <cell r="BZ38">
            <v>0</v>
          </cell>
          <cell r="CA38">
            <v>0</v>
          </cell>
          <cell r="CB38">
            <v>0</v>
          </cell>
          <cell r="CC38">
            <v>10.55208595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10.55208595</v>
          </cell>
          <cell r="CL38">
            <v>0</v>
          </cell>
          <cell r="CM38">
            <v>0</v>
          </cell>
          <cell r="CN38">
            <v>0</v>
          </cell>
          <cell r="CO38">
            <v>10.55208595</v>
          </cell>
          <cell r="CP38">
            <v>0</v>
          </cell>
          <cell r="CQ38">
            <v>1</v>
          </cell>
          <cell r="CR38">
            <v>2</v>
          </cell>
          <cell r="CS38">
            <v>3</v>
          </cell>
          <cell r="CT38" t="str">
            <v/>
          </cell>
          <cell r="CU38" t="str">
            <v>1 2 3</v>
          </cell>
          <cell r="CX38" t="str">
            <v>нд</v>
          </cell>
          <cell r="CY38" t="str">
            <v>нд</v>
          </cell>
          <cell r="CZ38" t="str">
            <v>нд</v>
          </cell>
          <cell r="DA38" t="str">
            <v>нд</v>
          </cell>
          <cell r="DB38" t="str">
            <v>нд</v>
          </cell>
          <cell r="DE38">
            <v>9.25621574</v>
          </cell>
          <cell r="DG38">
            <v>9.25621574</v>
          </cell>
          <cell r="DH38">
            <v>9.25621574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 t="str">
            <v>нд</v>
          </cell>
          <cell r="DS38" t="str">
            <v>нд</v>
          </cell>
          <cell r="DT38" t="str">
            <v>нд</v>
          </cell>
          <cell r="DU38" t="str">
            <v>нд</v>
          </cell>
          <cell r="DV38" t="str">
            <v>нд</v>
          </cell>
          <cell r="DW38" t="str">
            <v>нд</v>
          </cell>
          <cell r="DX38" t="str">
            <v/>
          </cell>
          <cell r="DY38" t="str">
            <v/>
          </cell>
          <cell r="DZ38">
            <v>1</v>
          </cell>
          <cell r="EA38" t="str">
            <v/>
          </cell>
          <cell r="EB38" t="str">
            <v>1</v>
          </cell>
          <cell r="EC38">
            <v>9.25621574</v>
          </cell>
          <cell r="ED38">
            <v>0.82497391999999992</v>
          </cell>
          <cell r="EE38">
            <v>8.3543939599999995</v>
          </cell>
          <cell r="EF38">
            <v>7.6847860000000004E-2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9.25621574</v>
          </cell>
          <cell r="ES38">
            <v>0.82497391999999992</v>
          </cell>
          <cell r="ET38">
            <v>8.3543939599999995</v>
          </cell>
          <cell r="EU38">
            <v>7.6847860000000004E-2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9.25621574</v>
          </cell>
          <cell r="FC38">
            <v>0.82497391999999992</v>
          </cell>
          <cell r="FD38">
            <v>8.3543939599999995</v>
          </cell>
          <cell r="FE38">
            <v>7.6847860000000004E-2</v>
          </cell>
          <cell r="FF38">
            <v>0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 t="str">
            <v>нд</v>
          </cell>
          <cell r="FO38" t="str">
            <v>нд</v>
          </cell>
          <cell r="FP38" t="str">
            <v>нд</v>
          </cell>
          <cell r="FQ38" t="str">
            <v>нд</v>
          </cell>
          <cell r="FR38" t="str">
            <v>нд</v>
          </cell>
          <cell r="FS38" t="str">
            <v>нд</v>
          </cell>
          <cell r="FT38" t="str">
            <v>нд</v>
          </cell>
          <cell r="FU38" t="str">
            <v>нд</v>
          </cell>
          <cell r="FV38" t="str">
            <v>нд</v>
          </cell>
          <cell r="FW38" t="str">
            <v>нд</v>
          </cell>
          <cell r="FX38" t="str">
            <v>нд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 t="str">
            <v>нд</v>
          </cell>
          <cell r="GL38" t="str">
            <v>нд</v>
          </cell>
          <cell r="GM38" t="str">
            <v>нд</v>
          </cell>
          <cell r="GN38" t="str">
            <v>нд</v>
          </cell>
          <cell r="GO38" t="str">
            <v>нд</v>
          </cell>
          <cell r="GP38" t="str">
            <v>нд</v>
          </cell>
          <cell r="GQ38" t="str">
            <v>нд</v>
          </cell>
          <cell r="GR38" t="str">
            <v>нд</v>
          </cell>
          <cell r="GS38" t="str">
            <v>нд</v>
          </cell>
          <cell r="GT38" t="str">
            <v>нд</v>
          </cell>
          <cell r="GU38" t="str">
            <v>нд</v>
          </cell>
          <cell r="GV38" t="str">
            <v>нд</v>
          </cell>
          <cell r="GW38" t="str">
            <v>нд</v>
          </cell>
          <cell r="GX38" t="str">
            <v>нд</v>
          </cell>
          <cell r="GY38" t="str">
            <v>нд</v>
          </cell>
          <cell r="GZ38" t="str">
            <v>нд</v>
          </cell>
          <cell r="HA38" t="str">
            <v>нд</v>
          </cell>
          <cell r="HB38" t="str">
            <v>нд</v>
          </cell>
          <cell r="HC38" t="str">
            <v>нд</v>
          </cell>
          <cell r="HD38" t="str">
            <v>нд</v>
          </cell>
          <cell r="HE38" t="str">
            <v>нд</v>
          </cell>
          <cell r="HF38" t="str">
            <v>нд</v>
          </cell>
          <cell r="HG38" t="str">
            <v>нд</v>
          </cell>
          <cell r="HH38" t="str">
            <v>нд</v>
          </cell>
          <cell r="HI38" t="str">
            <v>нд</v>
          </cell>
          <cell r="HJ38" t="str">
            <v>нд</v>
          </cell>
          <cell r="HK38" t="str">
            <v>нд</v>
          </cell>
          <cell r="HL38" t="str">
            <v>нд</v>
          </cell>
          <cell r="HM38" t="str">
            <v>нд</v>
          </cell>
          <cell r="HN38" t="str">
            <v>нд</v>
          </cell>
          <cell r="HO38" t="str">
            <v>нд</v>
          </cell>
          <cell r="HP38" t="str">
            <v>нд</v>
          </cell>
          <cell r="HQ38" t="str">
            <v>нд</v>
          </cell>
          <cell r="HR38" t="str">
            <v>нд</v>
          </cell>
          <cell r="HS38" t="str">
            <v>нд</v>
          </cell>
          <cell r="HT38" t="str">
            <v>нд</v>
          </cell>
          <cell r="HU38" t="str">
            <v>нд</v>
          </cell>
          <cell r="HV38" t="str">
            <v>нд</v>
          </cell>
          <cell r="HW38" t="str">
            <v>нд</v>
          </cell>
          <cell r="HX38" t="str">
            <v>нд</v>
          </cell>
          <cell r="HY38" t="str">
            <v>нд</v>
          </cell>
          <cell r="HZ38" t="str">
            <v>нд</v>
          </cell>
          <cell r="IA38" t="str">
            <v>нд</v>
          </cell>
          <cell r="IB38" t="str">
            <v>нд</v>
          </cell>
          <cell r="IC38" t="str">
            <v>нд</v>
          </cell>
          <cell r="ID38" t="str">
            <v>нд</v>
          </cell>
          <cell r="IE38" t="str">
            <v>нд</v>
          </cell>
          <cell r="IF38" t="str">
            <v>нд</v>
          </cell>
          <cell r="IG38" t="str">
            <v>нд</v>
          </cell>
          <cell r="IH38" t="str">
            <v>нд</v>
          </cell>
          <cell r="II38" t="str">
            <v>нд</v>
          </cell>
          <cell r="IJ38" t="str">
            <v>нд</v>
          </cell>
          <cell r="IK38" t="str">
            <v>нд</v>
          </cell>
          <cell r="IL38" t="str">
            <v>нд</v>
          </cell>
          <cell r="IM38" t="str">
            <v>нд</v>
          </cell>
          <cell r="IN38" t="str">
            <v>нд</v>
          </cell>
          <cell r="IO38" t="str">
            <v>нд</v>
          </cell>
          <cell r="IP38" t="str">
            <v>нд</v>
          </cell>
          <cell r="IQ38" t="str">
            <v>нд</v>
          </cell>
          <cell r="IR38" t="str">
            <v>нд</v>
          </cell>
          <cell r="IS38" t="str">
            <v>нд</v>
          </cell>
          <cell r="IT38" t="str">
            <v>нд</v>
          </cell>
          <cell r="IU38" t="str">
            <v>нд</v>
          </cell>
          <cell r="IV38" t="str">
            <v>нд</v>
          </cell>
          <cell r="IW38" t="str">
            <v>нд</v>
          </cell>
          <cell r="IX38" t="str">
            <v>нд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 t="str">
            <v>нд</v>
          </cell>
          <cell r="LR38" t="str">
            <v>нд</v>
          </cell>
          <cell r="LS38" t="str">
            <v>нд</v>
          </cell>
          <cell r="LT38" t="str">
            <v>нд</v>
          </cell>
          <cell r="LU38" t="str">
            <v>нд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 t="str">
            <v>нд</v>
          </cell>
          <cell r="MD38" t="str">
            <v>нд</v>
          </cell>
          <cell r="ME38" t="str">
            <v>нд</v>
          </cell>
          <cell r="MF38" t="str">
            <v>нд</v>
          </cell>
          <cell r="MG38" t="str">
            <v>нд</v>
          </cell>
          <cell r="MH38" t="str">
            <v>нд</v>
          </cell>
          <cell r="MI38" t="str">
            <v>нд</v>
          </cell>
          <cell r="MJ38" t="str">
            <v>нд</v>
          </cell>
          <cell r="MK38" t="str">
            <v>нд</v>
          </cell>
          <cell r="ML38" t="str">
            <v>нд</v>
          </cell>
          <cell r="MM38" t="str">
            <v>нд</v>
          </cell>
          <cell r="MN38" t="str">
            <v>нд</v>
          </cell>
          <cell r="MO38" t="str">
            <v>нд</v>
          </cell>
          <cell r="MP38" t="str">
            <v>нд</v>
          </cell>
          <cell r="MQ38" t="str">
            <v>нд</v>
          </cell>
          <cell r="MR38" t="str">
            <v>нд</v>
          </cell>
          <cell r="MS38" t="str">
            <v>нд</v>
          </cell>
          <cell r="MT38" t="str">
            <v>нд</v>
          </cell>
          <cell r="MU38" t="str">
            <v>нд</v>
          </cell>
          <cell r="MV38" t="str">
            <v>нд</v>
          </cell>
          <cell r="MW38" t="str">
            <v>нд</v>
          </cell>
          <cell r="MX38" t="str">
            <v>нд</v>
          </cell>
          <cell r="MY38" t="str">
            <v>нд</v>
          </cell>
          <cell r="MZ38" t="str">
            <v>нд</v>
          </cell>
          <cell r="NA38" t="str">
            <v>нд</v>
          </cell>
          <cell r="NB38" t="str">
            <v>нд</v>
          </cell>
          <cell r="NC38" t="str">
            <v>нд</v>
          </cell>
          <cell r="ND38" t="str">
            <v>нд</v>
          </cell>
          <cell r="NE38" t="str">
            <v>нд</v>
          </cell>
          <cell r="NF38" t="str">
            <v>нд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2025</v>
          </cell>
          <cell r="OM38">
            <v>2025</v>
          </cell>
          <cell r="ON38">
            <v>2025</v>
          </cell>
          <cell r="OO38">
            <v>2025</v>
          </cell>
          <cell r="OP38" t="str">
            <v>с</v>
          </cell>
          <cell r="OT38">
            <v>11.107458888</v>
          </cell>
          <cell r="OV38">
            <v>0</v>
          </cell>
          <cell r="OW38">
            <v>0</v>
          </cell>
          <cell r="OX38">
            <v>0</v>
          </cell>
          <cell r="OY38">
            <v>0</v>
          </cell>
          <cell r="OZ38">
            <v>0</v>
          </cell>
        </row>
        <row r="39">
          <cell r="A39" t="str">
            <v>Г</v>
          </cell>
          <cell r="B39" t="str">
            <v>1.1.1.4</v>
          </cell>
          <cell r="C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9" t="str">
            <v>Г</v>
          </cell>
          <cell r="E39">
            <v>1600.6204149554922</v>
          </cell>
          <cell r="H39">
            <v>1460.2436826175999</v>
          </cell>
          <cell r="J39">
            <v>4869.6927039518923</v>
          </cell>
          <cell r="K39">
            <v>278.42026931789206</v>
          </cell>
          <cell r="L39">
            <v>4591.2724346340001</v>
          </cell>
          <cell r="M39">
            <v>0</v>
          </cell>
          <cell r="N39">
            <v>0</v>
          </cell>
          <cell r="O39">
            <v>170.67717430038584</v>
          </cell>
          <cell r="P39">
            <v>2407.3937657889996</v>
          </cell>
          <cell r="Q39">
            <v>2013.2014945446142</v>
          </cell>
          <cell r="R39">
            <v>50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50</v>
          </cell>
          <cell r="X39">
            <v>50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50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>
            <v>4</v>
          </cell>
          <cell r="BF39" t="str">
            <v>1 4</v>
          </cell>
          <cell r="BG39">
            <v>138.04353698000003</v>
          </cell>
          <cell r="BH39">
            <v>0</v>
          </cell>
          <cell r="BI39">
            <v>0</v>
          </cell>
          <cell r="BJ39">
            <v>9.3378007000000061</v>
          </cell>
          <cell r="BK39">
            <v>3.83183E-2</v>
          </cell>
          <cell r="BL39">
            <v>128.66741798000004</v>
          </cell>
          <cell r="BM39">
            <v>42.470008159999999</v>
          </cell>
          <cell r="BN39">
            <v>0</v>
          </cell>
          <cell r="BO39">
            <v>0</v>
          </cell>
          <cell r="BP39">
            <v>12.759611683333336</v>
          </cell>
          <cell r="BQ39">
            <v>3.83183E-2</v>
          </cell>
          <cell r="BR39">
            <v>29.672078176666666</v>
          </cell>
          <cell r="BS39">
            <v>49.217349769999998</v>
          </cell>
          <cell r="BT39">
            <v>0</v>
          </cell>
          <cell r="BU39">
            <v>0</v>
          </cell>
          <cell r="BV39">
            <v>1.83695E-2</v>
          </cell>
          <cell r="BW39">
            <v>0</v>
          </cell>
          <cell r="BX39">
            <v>49.19898027</v>
          </cell>
          <cell r="BY39">
            <v>46.356179050000001</v>
          </cell>
          <cell r="BZ39">
            <v>0</v>
          </cell>
          <cell r="CA39">
            <v>0</v>
          </cell>
          <cell r="CB39">
            <v>-3.44018048333333</v>
          </cell>
          <cell r="CC39">
            <v>0</v>
          </cell>
          <cell r="CD39">
            <v>49.79635953333333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46.356179050000001</v>
          </cell>
          <cell r="CL39">
            <v>0</v>
          </cell>
          <cell r="CM39">
            <v>0</v>
          </cell>
          <cell r="CN39">
            <v>-3.44018048333333</v>
          </cell>
          <cell r="CO39">
            <v>0</v>
          </cell>
          <cell r="CP39">
            <v>49.79635953333333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1236.9389505700001</v>
          </cell>
          <cell r="DG39">
            <v>3665.7668627232433</v>
          </cell>
          <cell r="DH39">
            <v>198.91685395324342</v>
          </cell>
          <cell r="DI39">
            <v>3466.8500087699999</v>
          </cell>
          <cell r="DJ39">
            <v>36.684146650000002</v>
          </cell>
          <cell r="DK39">
            <v>1997.2028118200003</v>
          </cell>
          <cell r="DL39">
            <v>1190.2507855899999</v>
          </cell>
          <cell r="DM39">
            <v>242.71226471</v>
          </cell>
          <cell r="DN39">
            <v>2408.0854113406808</v>
          </cell>
          <cell r="DS39">
            <v>0</v>
          </cell>
          <cell r="DT39">
            <v>84</v>
          </cell>
          <cell r="DU39">
            <v>716.27869118855017</v>
          </cell>
          <cell r="DV39">
            <v>1607.8067201521303</v>
          </cell>
          <cell r="DW39">
            <v>716.27869118855017</v>
          </cell>
          <cell r="DX39">
            <v>1</v>
          </cell>
          <cell r="DY39">
            <v>1</v>
          </cell>
          <cell r="DZ39">
            <v>1</v>
          </cell>
          <cell r="EA39" t="str">
            <v/>
          </cell>
          <cell r="EB39" t="str">
            <v>1 1 1</v>
          </cell>
          <cell r="EC39">
            <v>4276.1768974300003</v>
          </cell>
          <cell r="ED39">
            <v>192.46159611999997</v>
          </cell>
          <cell r="EE39">
            <v>2578.9925768100002</v>
          </cell>
          <cell r="EF39">
            <v>1324.0510200399999</v>
          </cell>
          <cell r="EG39">
            <v>180.67170436000001</v>
          </cell>
          <cell r="EH39">
            <v>517.99511308000001</v>
          </cell>
          <cell r="EI39">
            <v>0</v>
          </cell>
          <cell r="EJ39">
            <v>309.99903376999998</v>
          </cell>
          <cell r="EK39">
            <v>188.35102584999998</v>
          </cell>
          <cell r="EL39">
            <v>19.64505346</v>
          </cell>
          <cell r="EM39">
            <v>952.90282632999993</v>
          </cell>
          <cell r="EN39">
            <v>184.28371113</v>
          </cell>
          <cell r="EO39">
            <v>519.59158761999993</v>
          </cell>
          <cell r="EP39">
            <v>207.97159898000004</v>
          </cell>
          <cell r="EQ39">
            <v>41.055928600000001</v>
          </cell>
          <cell r="ER39">
            <v>2805.2789580200001</v>
          </cell>
          <cell r="ES39">
            <v>8.177884989999999</v>
          </cell>
          <cell r="ET39">
            <v>1749.4019554199999</v>
          </cell>
          <cell r="EU39">
            <v>927.72839521000003</v>
          </cell>
          <cell r="EV39">
            <v>119.97072230000001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2805.2789580200001</v>
          </cell>
          <cell r="FC39">
            <v>8.177884989999999</v>
          </cell>
          <cell r="FD39">
            <v>1749.4019554199999</v>
          </cell>
          <cell r="FE39">
            <v>927.72839521000003</v>
          </cell>
          <cell r="FF39">
            <v>119.97072230000001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410.43100000000004</v>
          </cell>
          <cell r="FQ39">
            <v>0</v>
          </cell>
          <cell r="FR39">
            <v>1452.1193482625131</v>
          </cell>
          <cell r="FS39">
            <v>1310.5793482625131</v>
          </cell>
          <cell r="FT39">
            <v>73.739999999999995</v>
          </cell>
          <cell r="FU39">
            <v>67.8</v>
          </cell>
          <cell r="FV39">
            <v>123369</v>
          </cell>
          <cell r="FW39">
            <v>0</v>
          </cell>
          <cell r="FX39">
            <v>123369</v>
          </cell>
          <cell r="FZ39">
            <v>3464.8544089900006</v>
          </cell>
          <cell r="GA39">
            <v>0</v>
          </cell>
          <cell r="GB39">
            <v>158.99700000000001</v>
          </cell>
          <cell r="GC39">
            <v>0</v>
          </cell>
          <cell r="GD39">
            <v>698.12799999999993</v>
          </cell>
          <cell r="GE39">
            <v>638.42799999999988</v>
          </cell>
          <cell r="GF39">
            <v>0</v>
          </cell>
          <cell r="GG39">
            <v>59.7</v>
          </cell>
          <cell r="GH39">
            <v>4800</v>
          </cell>
          <cell r="GI39">
            <v>0</v>
          </cell>
          <cell r="GJ39">
            <v>4800</v>
          </cell>
          <cell r="GK39">
            <v>5951.329949809804</v>
          </cell>
          <cell r="GL39">
            <v>0</v>
          </cell>
          <cell r="GM39">
            <v>111.2</v>
          </cell>
          <cell r="GN39">
            <v>0</v>
          </cell>
          <cell r="GO39">
            <v>223.44755331708038</v>
          </cell>
          <cell r="GP39">
            <v>152.44755331708035</v>
          </cell>
          <cell r="GQ39">
            <v>71</v>
          </cell>
          <cell r="GR39">
            <v>0</v>
          </cell>
          <cell r="GS39">
            <v>19182</v>
          </cell>
          <cell r="GT39">
            <v>0</v>
          </cell>
          <cell r="GU39">
            <v>19182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5951.329949809804</v>
          </cell>
          <cell r="ID39">
            <v>0</v>
          </cell>
          <cell r="IE39">
            <v>111.2</v>
          </cell>
          <cell r="IF39">
            <v>0</v>
          </cell>
          <cell r="IG39">
            <v>223.44755331708038</v>
          </cell>
          <cell r="IH39">
            <v>152.44755331708035</v>
          </cell>
          <cell r="II39">
            <v>71</v>
          </cell>
          <cell r="IJ39">
            <v>0</v>
          </cell>
          <cell r="IK39">
            <v>19182</v>
          </cell>
          <cell r="IL39">
            <v>0</v>
          </cell>
          <cell r="IM39">
            <v>19182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343.54416596300001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8701</v>
          </cell>
          <cell r="JH39">
            <v>0</v>
          </cell>
          <cell r="JI39">
            <v>8701</v>
          </cell>
          <cell r="JJ39">
            <v>263.32833638299996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8596</v>
          </cell>
          <cell r="JS39">
            <v>0</v>
          </cell>
          <cell r="JT39">
            <v>8596</v>
          </cell>
          <cell r="JU39">
            <v>46.248198900000006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104</v>
          </cell>
          <cell r="KD39">
            <v>0</v>
          </cell>
          <cell r="KE39">
            <v>104</v>
          </cell>
          <cell r="KF39">
            <v>33.967630679999999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33.967630679999999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165.4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55.8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19922.942175616463</v>
          </cell>
          <cell r="OV39">
            <v>346.28899999999999</v>
          </cell>
          <cell r="OW39">
            <v>214</v>
          </cell>
          <cell r="OX39">
            <v>1</v>
          </cell>
          <cell r="OY39">
            <v>19921</v>
          </cell>
          <cell r="OZ39">
            <v>4592.4061264929987</v>
          </cell>
        </row>
        <row r="40">
          <cell r="A40" t="str">
            <v>Г</v>
          </cell>
          <cell r="B40" t="str">
            <v>1.1.1.4.1</v>
          </cell>
          <cell r="C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4591.2724346340001</v>
          </cell>
          <cell r="K40">
            <v>0</v>
          </cell>
          <cell r="L40">
            <v>4591.2724346340001</v>
          </cell>
          <cell r="M40">
            <v>0</v>
          </cell>
          <cell r="N40">
            <v>0</v>
          </cell>
          <cell r="O40">
            <v>170.67717430038584</v>
          </cell>
          <cell r="P40">
            <v>2407.3937657889996</v>
          </cell>
          <cell r="Q40">
            <v>2013.2014945446142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0</v>
          </cell>
          <cell r="DG40">
            <v>3466.8500087699999</v>
          </cell>
          <cell r="DH40">
            <v>0</v>
          </cell>
          <cell r="DI40">
            <v>3466.8500087699999</v>
          </cell>
          <cell r="DJ40">
            <v>36.684146650000002</v>
          </cell>
          <cell r="DK40">
            <v>1997.2028118200003</v>
          </cell>
          <cell r="DL40">
            <v>1190.2507855899999</v>
          </cell>
          <cell r="DM40">
            <v>242.71226471</v>
          </cell>
          <cell r="DN40">
            <v>2408.0854113406808</v>
          </cell>
          <cell r="DS40">
            <v>0</v>
          </cell>
          <cell r="DT40">
            <v>84</v>
          </cell>
          <cell r="DU40">
            <v>716.27869118855017</v>
          </cell>
          <cell r="DV40">
            <v>1607.8067201521303</v>
          </cell>
          <cell r="DW40">
            <v>716.27869118855017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4276.1768974300003</v>
          </cell>
          <cell r="ED40">
            <v>192.46159611999997</v>
          </cell>
          <cell r="EE40">
            <v>2578.9925768100002</v>
          </cell>
          <cell r="EF40">
            <v>1324.0510200399999</v>
          </cell>
          <cell r="EG40">
            <v>180.67170436000001</v>
          </cell>
          <cell r="EH40">
            <v>517.99511308000001</v>
          </cell>
          <cell r="EI40">
            <v>0</v>
          </cell>
          <cell r="EJ40">
            <v>309.99903376999998</v>
          </cell>
          <cell r="EK40">
            <v>188.35102584999998</v>
          </cell>
          <cell r="EL40">
            <v>19.64505346</v>
          </cell>
          <cell r="EM40">
            <v>952.90282632999993</v>
          </cell>
          <cell r="EN40">
            <v>184.28371113</v>
          </cell>
          <cell r="EO40">
            <v>519.59158761999993</v>
          </cell>
          <cell r="EP40">
            <v>207.97159898000004</v>
          </cell>
          <cell r="EQ40">
            <v>41.055928600000001</v>
          </cell>
          <cell r="ER40">
            <v>2805.2789580200001</v>
          </cell>
          <cell r="ES40">
            <v>8.177884989999999</v>
          </cell>
          <cell r="ET40">
            <v>1749.4019554199999</v>
          </cell>
          <cell r="EU40">
            <v>927.72839521000003</v>
          </cell>
          <cell r="EV40">
            <v>119.97072230000001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2805.2789580200001</v>
          </cell>
          <cell r="FC40">
            <v>8.177884989999999</v>
          </cell>
          <cell r="FD40">
            <v>1749.4019554199999</v>
          </cell>
          <cell r="FE40">
            <v>927.72839521000003</v>
          </cell>
          <cell r="FF40">
            <v>119.97072230000001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11773.071493446381</v>
          </cell>
          <cell r="FO40">
            <v>0</v>
          </cell>
          <cell r="FP40">
            <v>410.43100000000004</v>
          </cell>
          <cell r="FQ40">
            <v>0</v>
          </cell>
          <cell r="FR40">
            <v>1452.1193482625131</v>
          </cell>
          <cell r="FS40">
            <v>1310.5793482625131</v>
          </cell>
          <cell r="FT40">
            <v>73.739999999999995</v>
          </cell>
          <cell r="FU40">
            <v>67.8</v>
          </cell>
          <cell r="FV40">
            <v>123369</v>
          </cell>
          <cell r="FW40">
            <v>0</v>
          </cell>
          <cell r="FX40">
            <v>123369</v>
          </cell>
          <cell r="FZ40">
            <v>3464.8544089900006</v>
          </cell>
          <cell r="GA40">
            <v>0</v>
          </cell>
          <cell r="GB40">
            <v>158.99700000000001</v>
          </cell>
          <cell r="GC40">
            <v>0</v>
          </cell>
          <cell r="GD40">
            <v>698.12799999999993</v>
          </cell>
          <cell r="GE40">
            <v>638.42799999999988</v>
          </cell>
          <cell r="GF40">
            <v>0</v>
          </cell>
          <cell r="GG40">
            <v>59.7</v>
          </cell>
          <cell r="GH40">
            <v>4800</v>
          </cell>
          <cell r="GI40">
            <v>0</v>
          </cell>
          <cell r="GJ40">
            <v>4800</v>
          </cell>
          <cell r="GK40">
            <v>5951.329949809804</v>
          </cell>
          <cell r="GL40">
            <v>0</v>
          </cell>
          <cell r="GM40">
            <v>111.2</v>
          </cell>
          <cell r="GN40">
            <v>0</v>
          </cell>
          <cell r="GO40">
            <v>223.44755331708038</v>
          </cell>
          <cell r="GP40">
            <v>152.44755331708035</v>
          </cell>
          <cell r="GQ40">
            <v>71</v>
          </cell>
          <cell r="GR40">
            <v>0</v>
          </cell>
          <cell r="GS40">
            <v>19182</v>
          </cell>
          <cell r="GT40">
            <v>0</v>
          </cell>
          <cell r="GU40">
            <v>19182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5951.329949809804</v>
          </cell>
          <cell r="ID40">
            <v>0</v>
          </cell>
          <cell r="IE40">
            <v>111.2</v>
          </cell>
          <cell r="IF40">
            <v>0</v>
          </cell>
          <cell r="IG40">
            <v>223.44755331708038</v>
          </cell>
          <cell r="IH40">
            <v>152.44755331708035</v>
          </cell>
          <cell r="II40">
            <v>71</v>
          </cell>
          <cell r="IJ40">
            <v>0</v>
          </cell>
          <cell r="IK40">
            <v>19182</v>
          </cell>
          <cell r="IL40">
            <v>0</v>
          </cell>
          <cell r="IM40">
            <v>19182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343.54416596300001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8701</v>
          </cell>
          <cell r="JH40">
            <v>0</v>
          </cell>
          <cell r="JI40">
            <v>8701</v>
          </cell>
          <cell r="JJ40">
            <v>263.32833638299996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8596</v>
          </cell>
          <cell r="JS40">
            <v>0</v>
          </cell>
          <cell r="JT40">
            <v>8596</v>
          </cell>
          <cell r="JU40">
            <v>46.248198900000006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104</v>
          </cell>
          <cell r="KD40">
            <v>0</v>
          </cell>
          <cell r="KE40">
            <v>104</v>
          </cell>
          <cell r="KF40">
            <v>33.967630679999999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1</v>
          </cell>
          <cell r="KO40">
            <v>0</v>
          </cell>
          <cell r="KP40">
            <v>1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33.967630679999999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1</v>
          </cell>
          <cell r="LK40">
            <v>0</v>
          </cell>
          <cell r="LL40">
            <v>1</v>
          </cell>
          <cell r="LQ40">
            <v>0</v>
          </cell>
          <cell r="LR40">
            <v>165.4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55.8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19922.942175616463</v>
          </cell>
          <cell r="OV40">
            <v>346.28899999999999</v>
          </cell>
          <cell r="OW40">
            <v>214</v>
          </cell>
          <cell r="OX40">
            <v>1</v>
          </cell>
          <cell r="OY40">
            <v>19921</v>
          </cell>
          <cell r="OZ40">
            <v>4592.4061264929987</v>
          </cell>
        </row>
        <row r="41">
          <cell r="A41" t="str">
            <v>Г</v>
          </cell>
          <cell r="B41" t="str">
            <v>1.1.1.4.2</v>
          </cell>
          <cell r="C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1" t="str">
            <v>Г</v>
          </cell>
          <cell r="E41">
            <v>1600.6204149554922</v>
          </cell>
          <cell r="H41">
            <v>1460.2436826175999</v>
          </cell>
          <cell r="J41">
            <v>4869.6927039518923</v>
          </cell>
          <cell r="K41">
            <v>278.42026931789206</v>
          </cell>
          <cell r="L41">
            <v>4591.2724346340001</v>
          </cell>
          <cell r="M41">
            <v>0</v>
          </cell>
          <cell r="N41">
            <v>0</v>
          </cell>
          <cell r="O41">
            <v>170.67717430038584</v>
          </cell>
          <cell r="P41">
            <v>2407.3937657889996</v>
          </cell>
          <cell r="Q41">
            <v>2013.2014945446142</v>
          </cell>
          <cell r="R41">
            <v>50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50</v>
          </cell>
          <cell r="X41">
            <v>50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50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1</v>
          </cell>
          <cell r="BC41" t="str">
            <v/>
          </cell>
          <cell r="BD41" t="str">
            <v/>
          </cell>
          <cell r="BE41">
            <v>4</v>
          </cell>
          <cell r="BF41" t="str">
            <v>1 4</v>
          </cell>
          <cell r="BG41">
            <v>138.04353698000003</v>
          </cell>
          <cell r="BH41">
            <v>0</v>
          </cell>
          <cell r="BI41">
            <v>0</v>
          </cell>
          <cell r="BJ41">
            <v>9.3378007000000061</v>
          </cell>
          <cell r="BK41">
            <v>3.83183E-2</v>
          </cell>
          <cell r="BL41">
            <v>128.66741798000004</v>
          </cell>
          <cell r="BM41">
            <v>42.470008159999999</v>
          </cell>
          <cell r="BN41">
            <v>0</v>
          </cell>
          <cell r="BO41">
            <v>0</v>
          </cell>
          <cell r="BP41">
            <v>12.759611683333336</v>
          </cell>
          <cell r="BQ41">
            <v>3.83183E-2</v>
          </cell>
          <cell r="BR41">
            <v>29.672078176666666</v>
          </cell>
          <cell r="BS41">
            <v>49.217349769999998</v>
          </cell>
          <cell r="BT41">
            <v>0</v>
          </cell>
          <cell r="BU41">
            <v>0</v>
          </cell>
          <cell r="BV41">
            <v>1.83695E-2</v>
          </cell>
          <cell r="BW41">
            <v>0</v>
          </cell>
          <cell r="BX41">
            <v>49.19898027</v>
          </cell>
          <cell r="BY41">
            <v>46.356179050000001</v>
          </cell>
          <cell r="BZ41">
            <v>0</v>
          </cell>
          <cell r="CA41">
            <v>0</v>
          </cell>
          <cell r="CB41">
            <v>-3.44018048333333</v>
          </cell>
          <cell r="CC41">
            <v>0</v>
          </cell>
          <cell r="CD41">
            <v>49.79635953333333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46.356179050000001</v>
          </cell>
          <cell r="CL41">
            <v>0</v>
          </cell>
          <cell r="CM41">
            <v>0</v>
          </cell>
          <cell r="CN41">
            <v>-3.44018048333333</v>
          </cell>
          <cell r="CO41">
            <v>0</v>
          </cell>
          <cell r="CP41">
            <v>49.79635953333333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1236.9389505700001</v>
          </cell>
          <cell r="DG41">
            <v>3665.7668627232433</v>
          </cell>
          <cell r="DH41">
            <v>198.91685395324342</v>
          </cell>
          <cell r="DI41">
            <v>3466.8500087699999</v>
          </cell>
          <cell r="DJ41">
            <v>36.684146650000002</v>
          </cell>
          <cell r="DK41">
            <v>1997.2028118200003</v>
          </cell>
          <cell r="DL41">
            <v>1190.2507855899999</v>
          </cell>
          <cell r="DM41">
            <v>242.71226471</v>
          </cell>
          <cell r="DN41">
            <v>2408.0854113406808</v>
          </cell>
          <cell r="DS41">
            <v>0</v>
          </cell>
          <cell r="DT41">
            <v>84</v>
          </cell>
          <cell r="DU41">
            <v>716.27869118855017</v>
          </cell>
          <cell r="DV41">
            <v>1607.8067201521303</v>
          </cell>
          <cell r="DW41">
            <v>716.27869118855017</v>
          </cell>
          <cell r="DX41">
            <v>1</v>
          </cell>
          <cell r="DY41">
            <v>1</v>
          </cell>
          <cell r="DZ41">
            <v>1</v>
          </cell>
          <cell r="EA41" t="str">
            <v/>
          </cell>
          <cell r="EB41" t="str">
            <v>1 1 1</v>
          </cell>
          <cell r="EC41">
            <v>4276.1768974300003</v>
          </cell>
          <cell r="ED41">
            <v>192.46159611999997</v>
          </cell>
          <cell r="EE41">
            <v>2578.9925768100002</v>
          </cell>
          <cell r="EF41">
            <v>1324.0510200399999</v>
          </cell>
          <cell r="EG41">
            <v>180.67170436000001</v>
          </cell>
          <cell r="EH41">
            <v>517.99511308000001</v>
          </cell>
          <cell r="EI41">
            <v>0</v>
          </cell>
          <cell r="EJ41">
            <v>309.99903376999998</v>
          </cell>
          <cell r="EK41">
            <v>188.35102584999998</v>
          </cell>
          <cell r="EL41">
            <v>19.64505346</v>
          </cell>
          <cell r="EM41">
            <v>952.90282632999993</v>
          </cell>
          <cell r="EN41">
            <v>184.28371113</v>
          </cell>
          <cell r="EO41">
            <v>519.59158761999993</v>
          </cell>
          <cell r="EP41">
            <v>207.97159898000004</v>
          </cell>
          <cell r="EQ41">
            <v>41.055928600000001</v>
          </cell>
          <cell r="ER41">
            <v>2805.2789580200001</v>
          </cell>
          <cell r="ES41">
            <v>8.177884989999999</v>
          </cell>
          <cell r="ET41">
            <v>1749.4019554199999</v>
          </cell>
          <cell r="EU41">
            <v>927.72839521000003</v>
          </cell>
          <cell r="EV41">
            <v>119.97072230000001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2805.2789580200001</v>
          </cell>
          <cell r="FC41">
            <v>8.177884989999999</v>
          </cell>
          <cell r="FD41">
            <v>1749.4019554199999</v>
          </cell>
          <cell r="FE41">
            <v>927.72839521000003</v>
          </cell>
          <cell r="FF41">
            <v>119.97072230000001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3464.8544089900006</v>
          </cell>
          <cell r="GA41">
            <v>0</v>
          </cell>
          <cell r="GB41">
            <v>158.99700000000001</v>
          </cell>
          <cell r="GC41">
            <v>0</v>
          </cell>
          <cell r="GD41">
            <v>698.12799999999993</v>
          </cell>
          <cell r="GE41">
            <v>638.42799999999988</v>
          </cell>
          <cell r="GF41">
            <v>0</v>
          </cell>
          <cell r="GG41">
            <v>59.7</v>
          </cell>
          <cell r="GH41">
            <v>4800</v>
          </cell>
          <cell r="GI41">
            <v>0</v>
          </cell>
          <cell r="GJ41">
            <v>4800</v>
          </cell>
          <cell r="GK41">
            <v>5951.329949809804</v>
          </cell>
          <cell r="GL41">
            <v>0</v>
          </cell>
          <cell r="GM41">
            <v>111.2</v>
          </cell>
          <cell r="GN41">
            <v>0</v>
          </cell>
          <cell r="GO41">
            <v>223.44755331708038</v>
          </cell>
          <cell r="GP41">
            <v>152.44755331708035</v>
          </cell>
          <cell r="GQ41">
            <v>71</v>
          </cell>
          <cell r="GR41">
            <v>0</v>
          </cell>
          <cell r="GS41">
            <v>19182</v>
          </cell>
          <cell r="GT41">
            <v>0</v>
          </cell>
          <cell r="GU41">
            <v>19182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5951.329949809804</v>
          </cell>
          <cell r="ID41">
            <v>0</v>
          </cell>
          <cell r="IE41">
            <v>111.2</v>
          </cell>
          <cell r="IF41">
            <v>0</v>
          </cell>
          <cell r="IG41">
            <v>223.44755331708038</v>
          </cell>
          <cell r="IH41">
            <v>152.44755331708035</v>
          </cell>
          <cell r="II41">
            <v>71</v>
          </cell>
          <cell r="IJ41">
            <v>0</v>
          </cell>
          <cell r="IK41">
            <v>19182</v>
          </cell>
          <cell r="IL41">
            <v>0</v>
          </cell>
          <cell r="IM41">
            <v>19182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343.54416596300001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8701</v>
          </cell>
          <cell r="JH41">
            <v>0</v>
          </cell>
          <cell r="JI41">
            <v>8701</v>
          </cell>
          <cell r="JJ41">
            <v>263.32833638299996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8596</v>
          </cell>
          <cell r="JS41">
            <v>0</v>
          </cell>
          <cell r="JT41">
            <v>8596</v>
          </cell>
          <cell r="JU41">
            <v>46.248198900000006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104</v>
          </cell>
          <cell r="KD41">
            <v>0</v>
          </cell>
          <cell r="KE41">
            <v>104</v>
          </cell>
          <cell r="KF41">
            <v>33.967630679999999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1</v>
          </cell>
          <cell r="KO41">
            <v>0</v>
          </cell>
          <cell r="KP41">
            <v>1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33.967630679999999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1</v>
          </cell>
          <cell r="LK41">
            <v>0</v>
          </cell>
          <cell r="LL41">
            <v>1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55.8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19922.942175616463</v>
          </cell>
          <cell r="OV41">
            <v>346.28899999999999</v>
          </cell>
          <cell r="OW41">
            <v>214</v>
          </cell>
          <cell r="OX41">
            <v>1</v>
          </cell>
          <cell r="OY41">
            <v>19921</v>
          </cell>
          <cell r="OZ41">
            <v>4592.4061264929987</v>
          </cell>
        </row>
        <row r="42">
          <cell r="A42" t="str">
            <v>M_Che436</v>
          </cell>
          <cell r="B42" t="str">
            <v>1.1.1.4.2</v>
          </cell>
          <cell r="C42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2" t="str">
            <v>M_Che436</v>
          </cell>
          <cell r="E42">
            <v>747.14515707852388</v>
          </cell>
          <cell r="H42">
            <v>669.58858965000002</v>
          </cell>
          <cell r="J42">
            <v>706.36764895852389</v>
          </cell>
          <cell r="K42">
            <v>205.90099557852386</v>
          </cell>
          <cell r="L42">
            <v>500.46665337999997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500.46665337999997</v>
          </cell>
          <cell r="R42">
            <v>50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50</v>
          </cell>
          <cell r="X42">
            <v>50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50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1</v>
          </cell>
          <cell r="BC42" t="str">
            <v/>
          </cell>
          <cell r="BD42" t="str">
            <v/>
          </cell>
          <cell r="BE42">
            <v>4</v>
          </cell>
          <cell r="BF42" t="str">
            <v>1 4</v>
          </cell>
          <cell r="BG42">
            <v>128.34442815</v>
          </cell>
          <cell r="BH42">
            <v>0</v>
          </cell>
          <cell r="BI42">
            <v>0</v>
          </cell>
          <cell r="BJ42">
            <v>3.5527136788005009E-15</v>
          </cell>
          <cell r="BK42">
            <v>0</v>
          </cell>
          <cell r="BL42">
            <v>128.34442815</v>
          </cell>
          <cell r="BM42">
            <v>31.248372419999999</v>
          </cell>
          <cell r="BN42">
            <v>0</v>
          </cell>
          <cell r="BO42">
            <v>0</v>
          </cell>
          <cell r="BP42">
            <v>3.4401804833333336</v>
          </cell>
          <cell r="BQ42">
            <v>0</v>
          </cell>
          <cell r="BR42">
            <v>27.808191936666667</v>
          </cell>
          <cell r="BS42">
            <v>50.635971550000001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50.635971550000001</v>
          </cell>
          <cell r="BY42">
            <v>46.460084180000003</v>
          </cell>
          <cell r="BZ42">
            <v>0</v>
          </cell>
          <cell r="CA42">
            <v>0</v>
          </cell>
          <cell r="CB42">
            <v>-3.44018048333333</v>
          </cell>
          <cell r="CC42">
            <v>0</v>
          </cell>
          <cell r="CD42">
            <v>49.900264663333331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46.460084180000003</v>
          </cell>
          <cell r="CL42">
            <v>0</v>
          </cell>
          <cell r="CM42">
            <v>0</v>
          </cell>
          <cell r="CN42">
            <v>-3.44018048333333</v>
          </cell>
          <cell r="CO42">
            <v>0</v>
          </cell>
          <cell r="CP42">
            <v>49.900264663333331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622.62096422210334</v>
          </cell>
          <cell r="CY42">
            <v>31.086409400000001</v>
          </cell>
          <cell r="CZ42">
            <v>299.61833999999999</v>
          </cell>
          <cell r="DA42">
            <v>236.04152999999999</v>
          </cell>
          <cell r="DB42">
            <v>55.874684822103383</v>
          </cell>
          <cell r="DE42">
            <v>574.27297095000006</v>
          </cell>
          <cell r="DG42">
            <v>590.28162303210331</v>
          </cell>
          <cell r="DH42">
            <v>147.28044268210328</v>
          </cell>
          <cell r="DI42">
            <v>443.00118035000003</v>
          </cell>
          <cell r="DJ42">
            <v>0</v>
          </cell>
          <cell r="DK42">
            <v>200.59120967000001</v>
          </cell>
          <cell r="DL42">
            <v>211.88323013999999</v>
          </cell>
          <cell r="DM42">
            <v>30.526740540000002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1</v>
          </cell>
          <cell r="DY42">
            <v>1</v>
          </cell>
          <cell r="DZ42">
            <v>1</v>
          </cell>
          <cell r="EA42" t="str">
            <v/>
          </cell>
          <cell r="EB42" t="str">
            <v>1 1 1</v>
          </cell>
          <cell r="EC42">
            <v>98.932449410000004</v>
          </cell>
          <cell r="ED42">
            <v>0</v>
          </cell>
          <cell r="EE42">
            <v>83.105670110000005</v>
          </cell>
          <cell r="EF42">
            <v>7.3726224</v>
          </cell>
          <cell r="EG42">
            <v>8.454156900000001</v>
          </cell>
          <cell r="EH42">
            <v>37.217329340000006</v>
          </cell>
          <cell r="EI42">
            <v>0</v>
          </cell>
          <cell r="EJ42">
            <v>32.368229489999997</v>
          </cell>
          <cell r="EK42">
            <v>0</v>
          </cell>
          <cell r="EL42">
            <v>4.84909985</v>
          </cell>
          <cell r="EM42">
            <v>25.743054690000001</v>
          </cell>
          <cell r="EN42">
            <v>0</v>
          </cell>
          <cell r="EO42">
            <v>16.155485179999999</v>
          </cell>
          <cell r="EP42">
            <v>7.3726224</v>
          </cell>
          <cell r="EQ42">
            <v>2.2149471100000002</v>
          </cell>
          <cell r="ER42">
            <v>35.972065380000004</v>
          </cell>
          <cell r="ES42">
            <v>0</v>
          </cell>
          <cell r="ET42">
            <v>34.581955440000002</v>
          </cell>
          <cell r="EU42">
            <v>0</v>
          </cell>
          <cell r="EV42">
            <v>1.3901099400000001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35.972065380000004</v>
          </cell>
          <cell r="FC42">
            <v>0</v>
          </cell>
          <cell r="FD42">
            <v>34.581955440000002</v>
          </cell>
          <cell r="FE42">
            <v>0</v>
          </cell>
          <cell r="FF42">
            <v>1.3901099400000001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622.62096422210334</v>
          </cell>
          <cell r="FO42">
            <v>0</v>
          </cell>
          <cell r="FP42">
            <v>0</v>
          </cell>
          <cell r="FQ42">
            <v>0</v>
          </cell>
          <cell r="FR42">
            <v>25.3</v>
          </cell>
          <cell r="FS42">
            <v>25.3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275.03590717000003</v>
          </cell>
          <cell r="GA42">
            <v>0</v>
          </cell>
          <cell r="GB42">
            <v>10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622.62096422210334</v>
          </cell>
          <cell r="GL42">
            <v>0</v>
          </cell>
          <cell r="GM42">
            <v>0</v>
          </cell>
          <cell r="GN42">
            <v>0</v>
          </cell>
          <cell r="GO42">
            <v>25.3</v>
          </cell>
          <cell r="GP42">
            <v>25.3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622.62096422210334</v>
          </cell>
          <cell r="ID42">
            <v>0</v>
          </cell>
          <cell r="IE42">
            <v>0</v>
          </cell>
          <cell r="IF42">
            <v>0</v>
          </cell>
          <cell r="IG42">
            <v>25.3</v>
          </cell>
          <cell r="IH42">
            <v>25.3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2022</v>
          </cell>
          <cell r="OM42">
            <v>2025</v>
          </cell>
          <cell r="ON42">
            <v>2025</v>
          </cell>
          <cell r="OO42">
            <v>2025</v>
          </cell>
          <cell r="OP42" t="str">
            <v>с</v>
          </cell>
          <cell r="OT42">
            <v>747.14515707852388</v>
          </cell>
          <cell r="OV42">
            <v>0</v>
          </cell>
          <cell r="OW42">
            <v>10</v>
          </cell>
          <cell r="OX42">
            <v>0</v>
          </cell>
          <cell r="OY42">
            <v>0</v>
          </cell>
          <cell r="OZ42">
            <v>275.03590717000003</v>
          </cell>
        </row>
        <row r="43">
          <cell r="A43" t="str">
            <v>M_Che431</v>
          </cell>
          <cell r="B43" t="str">
            <v>1.1.1.4.2</v>
          </cell>
          <cell r="C43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43" t="str">
            <v>M_Che431</v>
          </cell>
          <cell r="E43">
            <v>12.150662875368168</v>
          </cell>
          <cell r="H43">
            <v>10.919899190000001</v>
          </cell>
          <cell r="J43">
            <v>11.731838275368167</v>
          </cell>
          <cell r="K43">
            <v>11.731838275368167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10.50107459</v>
          </cell>
          <cell r="BH43">
            <v>0</v>
          </cell>
          <cell r="BI43">
            <v>0</v>
          </cell>
          <cell r="BJ43">
            <v>8.7189635750000019</v>
          </cell>
          <cell r="BK43">
            <v>3.83183E-2</v>
          </cell>
          <cell r="BL43">
            <v>1.743792714999999</v>
          </cell>
          <cell r="BM43">
            <v>10.479031190000001</v>
          </cell>
          <cell r="BN43">
            <v>0</v>
          </cell>
          <cell r="BO43">
            <v>0</v>
          </cell>
          <cell r="BP43">
            <v>8.7005940750000015</v>
          </cell>
          <cell r="BQ43">
            <v>3.83183E-2</v>
          </cell>
          <cell r="BR43">
            <v>1.7401188149999991</v>
          </cell>
          <cell r="BS43">
            <v>2.2043400000000001E-2</v>
          </cell>
          <cell r="BT43">
            <v>0</v>
          </cell>
          <cell r="BU43">
            <v>0</v>
          </cell>
          <cell r="BV43">
            <v>1.83695E-2</v>
          </cell>
          <cell r="BW43">
            <v>0</v>
          </cell>
          <cell r="BX43">
            <v>3.6739000000000008E-3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10.12555239614014</v>
          </cell>
          <cell r="CY43">
            <v>0.36738999999999999</v>
          </cell>
          <cell r="CZ43">
            <v>0.158340709076082</v>
          </cell>
          <cell r="DA43">
            <v>8.9721380380012405</v>
          </cell>
          <cell r="DB43">
            <v>0.62768364906281759</v>
          </cell>
          <cell r="DE43">
            <v>9.0999159900000013</v>
          </cell>
          <cell r="DG43">
            <v>9.7581623961401398</v>
          </cell>
          <cell r="DH43">
            <v>9.7581623961401398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1</v>
          </cell>
          <cell r="DY43" t="str">
            <v/>
          </cell>
          <cell r="DZ43" t="str">
            <v/>
          </cell>
          <cell r="EA43" t="str">
            <v/>
          </cell>
          <cell r="EB43" t="str">
            <v>1</v>
          </cell>
          <cell r="EC43">
            <v>8.732525990000001</v>
          </cell>
          <cell r="ED43">
            <v>0</v>
          </cell>
          <cell r="EE43">
            <v>9.7974019999999995E-2</v>
          </cell>
          <cell r="EF43">
            <v>8.3179717499999999</v>
          </cell>
          <cell r="EG43">
            <v>0.31658022000000002</v>
          </cell>
          <cell r="EH43">
            <v>8.732525990000001</v>
          </cell>
          <cell r="EI43">
            <v>0</v>
          </cell>
          <cell r="EJ43">
            <v>9.7974019999999995E-2</v>
          </cell>
          <cell r="EK43">
            <v>8.3179717499999999</v>
          </cell>
          <cell r="EL43">
            <v>0.31658022000000002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10.12555239614014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2</v>
          </cell>
          <cell r="FW43">
            <v>0</v>
          </cell>
          <cell r="FX43">
            <v>2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9.0999159899999995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2</v>
          </cell>
          <cell r="JH43">
            <v>0</v>
          </cell>
          <cell r="JI43">
            <v>2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9.0999159899999995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2</v>
          </cell>
          <cell r="KD43">
            <v>0</v>
          </cell>
          <cell r="KE43">
            <v>2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2023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12.150662875368168</v>
          </cell>
          <cell r="OV43">
            <v>0</v>
          </cell>
          <cell r="OW43">
            <v>0</v>
          </cell>
          <cell r="OX43">
            <v>0</v>
          </cell>
          <cell r="OY43">
            <v>2</v>
          </cell>
          <cell r="OZ43">
            <v>9.0999159899999995</v>
          </cell>
        </row>
        <row r="44">
          <cell r="A44" t="str">
            <v>K_Che296</v>
          </cell>
          <cell r="B44" t="str">
            <v>1.1.1.4.2</v>
          </cell>
          <cell r="C44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4" t="str">
            <v>K_Che296</v>
          </cell>
          <cell r="E44">
            <v>482.63831200000004</v>
          </cell>
          <cell r="H44">
            <v>449.78534507000001</v>
          </cell>
          <cell r="J44">
            <v>95.883893660000012</v>
          </cell>
          <cell r="K44">
            <v>32.666437270000017</v>
          </cell>
          <cell r="L44">
            <v>63.217456389999995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63.217456389999995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-0.18652965999999999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-0.18652965999999999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-0.1452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-0.1452</v>
          </cell>
          <cell r="BY44">
            <v>-4.1329659999999997E-2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-4.1329659999999997E-2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-4.1329659999999997E-2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-4.1329659999999997E-2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402.19859333333301</v>
          </cell>
          <cell r="CY44">
            <v>5.0963300000000009</v>
          </cell>
          <cell r="CZ44">
            <v>34.14329166666667</v>
          </cell>
          <cell r="DA44">
            <v>300.45773000000003</v>
          </cell>
          <cell r="DB44">
            <v>62.50124166666631</v>
          </cell>
          <cell r="DE44">
            <v>376.39720523999995</v>
          </cell>
          <cell r="DG44">
            <v>59.057533013333</v>
          </cell>
          <cell r="DH44">
            <v>22.650130683333032</v>
          </cell>
          <cell r="DI44">
            <v>36.407402329999968</v>
          </cell>
          <cell r="DJ44">
            <v>0</v>
          </cell>
          <cell r="DK44">
            <v>0.99678940000000005</v>
          </cell>
          <cell r="DL44">
            <v>0</v>
          </cell>
          <cell r="DM44">
            <v>35.410612929999971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-3.1512574099999999</v>
          </cell>
          <cell r="ED44">
            <v>0</v>
          </cell>
          <cell r="EE44">
            <v>-0.12101402999999999</v>
          </cell>
          <cell r="EF44">
            <v>0</v>
          </cell>
          <cell r="EG44">
            <v>-3.0302433799999999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-3.1217554199999999</v>
          </cell>
          <cell r="EN44">
            <v>0</v>
          </cell>
          <cell r="EO44">
            <v>-0.12101402999999999</v>
          </cell>
          <cell r="EP44">
            <v>0</v>
          </cell>
          <cell r="EQ44">
            <v>-3.00074139</v>
          </cell>
          <cell r="ER44">
            <v>-2.9501990000000002E-2</v>
          </cell>
          <cell r="ES44">
            <v>0</v>
          </cell>
          <cell r="ET44">
            <v>0</v>
          </cell>
          <cell r="EU44">
            <v>0</v>
          </cell>
          <cell r="EV44">
            <v>-2.9501990000000002E-2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-2.9501990000000002E-2</v>
          </cell>
          <cell r="FC44">
            <v>0</v>
          </cell>
          <cell r="FD44">
            <v>0</v>
          </cell>
          <cell r="FE44">
            <v>0</v>
          </cell>
          <cell r="FF44">
            <v>-2.9501990000000002E-2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402.19859333333301</v>
          </cell>
          <cell r="FO44">
            <v>0</v>
          </cell>
          <cell r="FP44">
            <v>16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Z44">
            <v>379.54846264999998</v>
          </cell>
          <cell r="GA44">
            <v>0</v>
          </cell>
          <cell r="GB44">
            <v>16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-3.1512574099999999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-3.1217554199999999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-2.9501990000000002E-2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-2.9501990000000002E-2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2020</v>
          </cell>
          <cell r="OM44">
            <v>2024</v>
          </cell>
          <cell r="ON44">
            <v>2024</v>
          </cell>
          <cell r="OO44">
            <v>2024</v>
          </cell>
          <cell r="OP44" t="str">
            <v>з</v>
          </cell>
          <cell r="OT44">
            <v>482.63831200000004</v>
          </cell>
          <cell r="OV44">
            <v>0</v>
          </cell>
          <cell r="OW44">
            <v>16</v>
          </cell>
          <cell r="OX44">
            <v>0</v>
          </cell>
          <cell r="OY44">
            <v>0</v>
          </cell>
          <cell r="OZ44">
            <v>376.39720523999995</v>
          </cell>
        </row>
        <row r="45">
          <cell r="A45" t="str">
            <v>K_Che303</v>
          </cell>
          <cell r="B45" t="str">
            <v>1.1.1.4.2</v>
          </cell>
          <cell r="C45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5" t="str">
            <v>K_Che303</v>
          </cell>
          <cell r="E45">
            <v>340.40556399799999</v>
          </cell>
          <cell r="H45">
            <v>314.51438630999996</v>
          </cell>
          <cell r="J45">
            <v>89.319639998</v>
          </cell>
          <cell r="K45">
            <v>24.533137038000007</v>
          </cell>
          <cell r="L45">
            <v>64.786502959999993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64.786502959999993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-1.3580406500000002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-1.3580406500000002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-1.2954651800000001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-1.2954651800000001</v>
          </cell>
          <cell r="BY45">
            <v>-6.2575469999999994E-2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-6.2575469999999994E-2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-6.2575469999999994E-2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-6.2575469999999994E-2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283.67130333166699</v>
          </cell>
          <cell r="CY45">
            <v>5.8166700000000002</v>
          </cell>
          <cell r="CZ45">
            <v>21.068433333333335</v>
          </cell>
          <cell r="DA45">
            <v>203.42160000000001</v>
          </cell>
          <cell r="DB45">
            <v>53.364599998333645</v>
          </cell>
          <cell r="DE45">
            <v>264.30597307000005</v>
          </cell>
          <cell r="DG45">
            <v>49.555136721666976</v>
          </cell>
          <cell r="DH45">
            <v>16.85707101166696</v>
          </cell>
          <cell r="DI45">
            <v>32.698065710000016</v>
          </cell>
          <cell r="DJ45">
            <v>0</v>
          </cell>
          <cell r="DK45">
            <v>0.61191925000000003</v>
          </cell>
          <cell r="DL45">
            <v>0</v>
          </cell>
          <cell r="DM45">
            <v>32.086146460000016</v>
          </cell>
          <cell r="DN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-2.5082592500000001</v>
          </cell>
          <cell r="ED45">
            <v>0</v>
          </cell>
          <cell r="EE45">
            <v>-1.07954029</v>
          </cell>
          <cell r="EF45">
            <v>0</v>
          </cell>
          <cell r="EG45">
            <v>-1.4287189600000001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-2.4888862400000002</v>
          </cell>
          <cell r="EN45">
            <v>0</v>
          </cell>
          <cell r="EO45">
            <v>-1.07954029</v>
          </cell>
          <cell r="EP45">
            <v>0</v>
          </cell>
          <cell r="EQ45">
            <v>-1.4093459500000001</v>
          </cell>
          <cell r="ER45">
            <v>-1.937301E-2</v>
          </cell>
          <cell r="ES45">
            <v>0</v>
          </cell>
          <cell r="ET45">
            <v>0</v>
          </cell>
          <cell r="EU45">
            <v>0</v>
          </cell>
          <cell r="EV45">
            <v>-1.937301E-2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-1.937301E-2</v>
          </cell>
          <cell r="FC45">
            <v>0</v>
          </cell>
          <cell r="FD45">
            <v>0</v>
          </cell>
          <cell r="FE45">
            <v>0</v>
          </cell>
          <cell r="FF45">
            <v>-1.937301E-2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283.67130333166699</v>
          </cell>
          <cell r="FO45">
            <v>0</v>
          </cell>
          <cell r="FP45">
            <v>4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Z45">
            <v>266.81423231999997</v>
          </cell>
          <cell r="GA45">
            <v>0</v>
          </cell>
          <cell r="GB45">
            <v>4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-2.5082592500000001</v>
          </cell>
          <cell r="IZ45">
            <v>0</v>
          </cell>
          <cell r="JA45">
            <v>0</v>
          </cell>
          <cell r="JB45">
            <v>0</v>
          </cell>
          <cell r="JC45">
            <v>0</v>
          </cell>
          <cell r="JD45">
            <v>0</v>
          </cell>
          <cell r="JE45">
            <v>0</v>
          </cell>
          <cell r="JF45">
            <v>0</v>
          </cell>
          <cell r="JG45">
            <v>0</v>
          </cell>
          <cell r="JH45">
            <v>0</v>
          </cell>
          <cell r="JI45">
            <v>0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  <cell r="JN45">
            <v>0</v>
          </cell>
          <cell r="JO45">
            <v>0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-2.4888862400000002</v>
          </cell>
          <cell r="JV45">
            <v>0</v>
          </cell>
          <cell r="JW45">
            <v>0</v>
          </cell>
          <cell r="JX45">
            <v>0</v>
          </cell>
          <cell r="JY45">
            <v>0</v>
          </cell>
          <cell r="JZ45">
            <v>0</v>
          </cell>
          <cell r="KA45">
            <v>0</v>
          </cell>
          <cell r="KB45">
            <v>0</v>
          </cell>
          <cell r="KC45">
            <v>0</v>
          </cell>
          <cell r="KD45">
            <v>0</v>
          </cell>
          <cell r="KE45">
            <v>0</v>
          </cell>
          <cell r="KF45">
            <v>-1.937301E-2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-1.937301E-2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2020</v>
          </cell>
          <cell r="OM45">
            <v>2024</v>
          </cell>
          <cell r="ON45">
            <v>2024</v>
          </cell>
          <cell r="OO45">
            <v>2024</v>
          </cell>
          <cell r="OP45" t="str">
            <v>з</v>
          </cell>
          <cell r="OT45">
            <v>340.40556399799999</v>
          </cell>
          <cell r="OV45">
            <v>0</v>
          </cell>
          <cell r="OW45">
            <v>4</v>
          </cell>
          <cell r="OX45">
            <v>0</v>
          </cell>
          <cell r="OY45">
            <v>0</v>
          </cell>
          <cell r="OZ45">
            <v>264.30597306999999</v>
          </cell>
        </row>
        <row r="46">
          <cell r="A46" t="str">
            <v>M_Che423</v>
          </cell>
          <cell r="B46" t="str">
            <v>1.1.1.4.2</v>
          </cell>
          <cell r="C4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6" t="str">
            <v>M_Che423</v>
          </cell>
          <cell r="E46">
            <v>18.280719003600002</v>
          </cell>
          <cell r="H46">
            <v>15.4354623976</v>
          </cell>
          <cell r="J46">
            <v>8.2533711190000005</v>
          </cell>
          <cell r="K46">
            <v>3.5878611560000007</v>
          </cell>
          <cell r="L46">
            <v>4.6655099629999999</v>
          </cell>
          <cell r="M46">
            <v>0</v>
          </cell>
          <cell r="N46">
            <v>0</v>
          </cell>
          <cell r="O46">
            <v>3.8879249691666669</v>
          </cell>
          <cell r="P46">
            <v>0</v>
          </cell>
          <cell r="Q46">
            <v>0.77758499383333302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0.74260455000000003</v>
          </cell>
          <cell r="BH46">
            <v>0</v>
          </cell>
          <cell r="BI46">
            <v>0</v>
          </cell>
          <cell r="BJ46">
            <v>0.6188371250000001</v>
          </cell>
          <cell r="BK46">
            <v>0</v>
          </cell>
          <cell r="BL46">
            <v>0.12376742499999993</v>
          </cell>
          <cell r="BM46">
            <v>0.74260455000000003</v>
          </cell>
          <cell r="BN46">
            <v>0</v>
          </cell>
          <cell r="BO46">
            <v>0</v>
          </cell>
          <cell r="BP46">
            <v>0.6188371250000001</v>
          </cell>
          <cell r="BQ46">
            <v>0</v>
          </cell>
          <cell r="BR46">
            <v>0.12376742499999993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15.233932500000002</v>
          </cell>
          <cell r="CY46">
            <v>0.93837011000000004</v>
          </cell>
          <cell r="CZ46">
            <v>1.9129591666666668</v>
          </cell>
          <cell r="DA46">
            <v>8.8187916666666659</v>
          </cell>
          <cell r="DB46">
            <v>3.5638115566666686</v>
          </cell>
          <cell r="DE46">
            <v>12.86288532</v>
          </cell>
          <cell r="DG46">
            <v>6.4874012100000016</v>
          </cell>
          <cell r="DH46">
            <v>2.3710471800000015</v>
          </cell>
          <cell r="DI46">
            <v>4.1163540300000001</v>
          </cell>
          <cell r="DJ46">
            <v>0</v>
          </cell>
          <cell r="DK46">
            <v>0.98033599999999999</v>
          </cell>
          <cell r="DL46">
            <v>0.84117299999999995</v>
          </cell>
          <cell r="DM46">
            <v>2.2948450299999998</v>
          </cell>
          <cell r="DN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15.233932500000002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1</v>
          </cell>
          <cell r="FW46">
            <v>0</v>
          </cell>
          <cell r="FX46">
            <v>1</v>
          </cell>
          <cell r="FZ46">
            <v>12.86288532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1</v>
          </cell>
          <cell r="GI46">
            <v>0</v>
          </cell>
          <cell r="GJ46">
            <v>1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0</v>
          </cell>
          <cell r="IZ46">
            <v>0</v>
          </cell>
          <cell r="JA46">
            <v>0</v>
          </cell>
          <cell r="JB46">
            <v>0</v>
          </cell>
          <cell r="JC46">
            <v>0</v>
          </cell>
          <cell r="JD46">
            <v>0</v>
          </cell>
          <cell r="JE46">
            <v>0</v>
          </cell>
          <cell r="JF46">
            <v>0</v>
          </cell>
          <cell r="JG46">
            <v>0</v>
          </cell>
          <cell r="JH46">
            <v>0</v>
          </cell>
          <cell r="JI46">
            <v>0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  <cell r="JN46">
            <v>0</v>
          </cell>
          <cell r="JO46">
            <v>0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JX46">
            <v>0</v>
          </cell>
          <cell r="JY46">
            <v>0</v>
          </cell>
          <cell r="JZ46">
            <v>0</v>
          </cell>
          <cell r="KA46">
            <v>0</v>
          </cell>
          <cell r="KB46">
            <v>0</v>
          </cell>
          <cell r="KC46">
            <v>0</v>
          </cell>
          <cell r="KD46">
            <v>0</v>
          </cell>
          <cell r="KE46">
            <v>0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2021</v>
          </cell>
          <cell r="OM46">
            <v>2024</v>
          </cell>
          <cell r="ON46">
            <v>2024</v>
          </cell>
          <cell r="OO46">
            <v>2024</v>
          </cell>
          <cell r="OP46" t="str">
            <v>с</v>
          </cell>
          <cell r="OT46">
            <v>18.280719003600002</v>
          </cell>
          <cell r="OV46">
            <v>0</v>
          </cell>
          <cell r="OW46">
            <v>0</v>
          </cell>
          <cell r="OX46">
            <v>0</v>
          </cell>
          <cell r="OY46">
            <v>1</v>
          </cell>
          <cell r="OZ46">
            <v>12.86288532</v>
          </cell>
        </row>
        <row r="47">
          <cell r="A47" t="str">
            <v>Г</v>
          </cell>
          <cell r="B47" t="str">
            <v>1.1.2</v>
          </cell>
          <cell r="C47" t="str">
            <v>Реконструкция, модернизация, техническое перевооружение всего, в том числе:</v>
          </cell>
          <cell r="D47" t="str">
            <v>Г</v>
          </cell>
          <cell r="E47">
            <v>9883.3994715862354</v>
          </cell>
          <cell r="H47">
            <v>4795.4063867557161</v>
          </cell>
          <cell r="J47">
            <v>11392.76208937802</v>
          </cell>
          <cell r="K47">
            <v>6801.4896547440203</v>
          </cell>
          <cell r="L47">
            <v>4591.2724346340001</v>
          </cell>
          <cell r="M47">
            <v>0</v>
          </cell>
          <cell r="N47">
            <v>0</v>
          </cell>
          <cell r="O47">
            <v>170.67717430038584</v>
          </cell>
          <cell r="P47">
            <v>2407.3937657889996</v>
          </cell>
          <cell r="Q47">
            <v>2013.2014945446142</v>
          </cell>
          <cell r="R47">
            <v>2817.0555843362572</v>
          </cell>
          <cell r="S47">
            <v>611.27659799317462</v>
          </cell>
          <cell r="T47">
            <v>0</v>
          </cell>
          <cell r="U47">
            <v>96.341560626377088</v>
          </cell>
          <cell r="V47">
            <v>0</v>
          </cell>
          <cell r="W47">
            <v>2109.4374257167055</v>
          </cell>
          <cell r="X47">
            <v>66.426733598649633</v>
          </cell>
          <cell r="Y47">
            <v>0</v>
          </cell>
          <cell r="Z47">
            <v>0</v>
          </cell>
          <cell r="AA47">
            <v>55.355611332208028</v>
          </cell>
          <cell r="AB47">
            <v>0</v>
          </cell>
          <cell r="AC47">
            <v>11.071122266441606</v>
          </cell>
          <cell r="AD47">
            <v>36</v>
          </cell>
          <cell r="AE47">
            <v>24</v>
          </cell>
          <cell r="AF47">
            <v>0</v>
          </cell>
          <cell r="AG47">
            <v>10</v>
          </cell>
          <cell r="AH47">
            <v>0</v>
          </cell>
          <cell r="AI47">
            <v>2</v>
          </cell>
          <cell r="AJ47">
            <v>761.57019225428689</v>
          </cell>
          <cell r="AK47">
            <v>276</v>
          </cell>
          <cell r="AL47">
            <v>0</v>
          </cell>
          <cell r="AM47">
            <v>3.0319266649761665</v>
          </cell>
          <cell r="AN47">
            <v>0</v>
          </cell>
          <cell r="AO47">
            <v>482.5382655893107</v>
          </cell>
          <cell r="AP47">
            <v>1953.0586584833204</v>
          </cell>
          <cell r="AQ47">
            <v>311.27659799317456</v>
          </cell>
          <cell r="AR47">
            <v>0</v>
          </cell>
          <cell r="AS47">
            <v>27.954022629192899</v>
          </cell>
          <cell r="AT47">
            <v>0</v>
          </cell>
          <cell r="AU47">
            <v>1613.8280378609531</v>
          </cell>
          <cell r="AV47">
            <v>761.57019225428689</v>
          </cell>
          <cell r="AW47">
            <v>276</v>
          </cell>
          <cell r="AX47">
            <v>0</v>
          </cell>
          <cell r="AY47">
            <v>3.0319266649761665</v>
          </cell>
          <cell r="AZ47">
            <v>0</v>
          </cell>
          <cell r="BA47">
            <v>482.5382655893107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1713.4965699135</v>
          </cell>
          <cell r="BH47">
            <v>609.50113976500006</v>
          </cell>
          <cell r="BI47">
            <v>0</v>
          </cell>
          <cell r="BJ47">
            <v>50.704227141666664</v>
          </cell>
          <cell r="BK47">
            <v>0</v>
          </cell>
          <cell r="BL47">
            <v>1053.2912030068333</v>
          </cell>
          <cell r="BM47">
            <v>327.25509887999999</v>
          </cell>
          <cell r="BN47">
            <v>0</v>
          </cell>
          <cell r="BO47">
            <v>0</v>
          </cell>
          <cell r="BP47">
            <v>52.517609958333331</v>
          </cell>
          <cell r="BQ47">
            <v>0</v>
          </cell>
          <cell r="BR47">
            <v>274.73748892166668</v>
          </cell>
          <cell r="BS47">
            <v>713.57336624000004</v>
          </cell>
          <cell r="BT47">
            <v>318.13759993000002</v>
          </cell>
          <cell r="BU47">
            <v>0</v>
          </cell>
          <cell r="BV47">
            <v>0</v>
          </cell>
          <cell r="BW47">
            <v>0</v>
          </cell>
          <cell r="BX47">
            <v>395.43576631000008</v>
          </cell>
          <cell r="BY47">
            <v>672.66810479349999</v>
          </cell>
          <cell r="BZ47">
            <v>291.36353983499998</v>
          </cell>
          <cell r="CA47">
            <v>0</v>
          </cell>
          <cell r="CB47">
            <v>-1.8133828166666699</v>
          </cell>
          <cell r="CC47">
            <v>0</v>
          </cell>
          <cell r="CD47">
            <v>383.11794777516667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672.66810479349999</v>
          </cell>
          <cell r="CL47">
            <v>291.36353983499998</v>
          </cell>
          <cell r="CM47">
            <v>0</v>
          </cell>
          <cell r="CN47">
            <v>-1.8133828166666699</v>
          </cell>
          <cell r="CO47">
            <v>0</v>
          </cell>
          <cell r="CP47">
            <v>383.11794777516667</v>
          </cell>
          <cell r="CQ47" t="str">
            <v/>
          </cell>
          <cell r="CR47">
            <v>2</v>
          </cell>
          <cell r="CS47">
            <v>3</v>
          </cell>
          <cell r="CT47" t="str">
            <v/>
          </cell>
          <cell r="CU47" t="str">
            <v>2 3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3969.5482157985134</v>
          </cell>
          <cell r="DG47">
            <v>9553.3587860233492</v>
          </cell>
          <cell r="DH47">
            <v>6086.5087772533498</v>
          </cell>
          <cell r="DI47">
            <v>3466.8500087699999</v>
          </cell>
          <cell r="DJ47">
            <v>36.684146650000002</v>
          </cell>
          <cell r="DK47">
            <v>1997.2028118200003</v>
          </cell>
          <cell r="DL47">
            <v>1190.2507855899999</v>
          </cell>
          <cell r="DM47">
            <v>242.71226471</v>
          </cell>
          <cell r="DN47">
            <v>2408.0854113406808</v>
          </cell>
          <cell r="DS47">
            <v>0</v>
          </cell>
          <cell r="DT47">
            <v>84</v>
          </cell>
          <cell r="DU47">
            <v>716.27869118855017</v>
          </cell>
          <cell r="DV47">
            <v>1607.8067201521303</v>
          </cell>
          <cell r="DW47">
            <v>716.27869118855017</v>
          </cell>
          <cell r="DX47">
            <v>1</v>
          </cell>
          <cell r="DY47">
            <v>1</v>
          </cell>
          <cell r="DZ47">
            <v>1</v>
          </cell>
          <cell r="EA47" t="str">
            <v/>
          </cell>
          <cell r="EB47" t="str">
            <v>1 1 1</v>
          </cell>
          <cell r="EC47">
            <v>4276.1768974300003</v>
          </cell>
          <cell r="ED47">
            <v>192.46159611999997</v>
          </cell>
          <cell r="EE47">
            <v>2578.9925768100002</v>
          </cell>
          <cell r="EF47">
            <v>1324.0510200399999</v>
          </cell>
          <cell r="EG47">
            <v>180.67170436000001</v>
          </cell>
          <cell r="EH47">
            <v>517.99511308000001</v>
          </cell>
          <cell r="EI47">
            <v>0</v>
          </cell>
          <cell r="EJ47">
            <v>309.99903376999998</v>
          </cell>
          <cell r="EK47">
            <v>188.35102584999998</v>
          </cell>
          <cell r="EL47">
            <v>19.64505346</v>
          </cell>
          <cell r="EM47">
            <v>952.90282632999993</v>
          </cell>
          <cell r="EN47">
            <v>184.28371113</v>
          </cell>
          <cell r="EO47">
            <v>519.59158761999993</v>
          </cell>
          <cell r="EP47">
            <v>207.97159898000004</v>
          </cell>
          <cell r="EQ47">
            <v>41.055928600000001</v>
          </cell>
          <cell r="ER47">
            <v>2805.2789580200001</v>
          </cell>
          <cell r="ES47">
            <v>8.177884989999999</v>
          </cell>
          <cell r="ET47">
            <v>1749.4019554199999</v>
          </cell>
          <cell r="EU47">
            <v>927.72839521000003</v>
          </cell>
          <cell r="EV47">
            <v>119.97072230000001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2805.2789580200001</v>
          </cell>
          <cell r="FC47">
            <v>8.177884989999999</v>
          </cell>
          <cell r="FD47">
            <v>1749.4019554199999</v>
          </cell>
          <cell r="FE47">
            <v>927.72839521000003</v>
          </cell>
          <cell r="FF47">
            <v>119.97072230000001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11773.071493446381</v>
          </cell>
          <cell r="FO47">
            <v>0</v>
          </cell>
          <cell r="FP47">
            <v>410.43100000000004</v>
          </cell>
          <cell r="FQ47">
            <v>0</v>
          </cell>
          <cell r="FR47">
            <v>1452.1193482625131</v>
          </cell>
          <cell r="FS47">
            <v>1310.5793482625131</v>
          </cell>
          <cell r="FT47">
            <v>73.739999999999995</v>
          </cell>
          <cell r="FU47">
            <v>67.8</v>
          </cell>
          <cell r="FV47">
            <v>123369</v>
          </cell>
          <cell r="FW47">
            <v>0</v>
          </cell>
          <cell r="FX47">
            <v>123369</v>
          </cell>
          <cell r="FZ47">
            <v>3464.8544089900006</v>
          </cell>
          <cell r="GA47">
            <v>0</v>
          </cell>
          <cell r="GB47">
            <v>158.99700000000001</v>
          </cell>
          <cell r="GC47">
            <v>0</v>
          </cell>
          <cell r="GD47">
            <v>698.12799999999993</v>
          </cell>
          <cell r="GE47">
            <v>638.42799999999988</v>
          </cell>
          <cell r="GF47">
            <v>0</v>
          </cell>
          <cell r="GG47">
            <v>59.7</v>
          </cell>
          <cell r="GH47">
            <v>4800</v>
          </cell>
          <cell r="GI47">
            <v>0</v>
          </cell>
          <cell r="GJ47">
            <v>4800</v>
          </cell>
          <cell r="GK47">
            <v>5951.329949809804</v>
          </cell>
          <cell r="GL47">
            <v>0</v>
          </cell>
          <cell r="GM47">
            <v>111.2</v>
          </cell>
          <cell r="GN47">
            <v>0</v>
          </cell>
          <cell r="GO47">
            <v>223.44755331708038</v>
          </cell>
          <cell r="GP47">
            <v>152.44755331708035</v>
          </cell>
          <cell r="GQ47">
            <v>71</v>
          </cell>
          <cell r="GR47">
            <v>0</v>
          </cell>
          <cell r="GS47">
            <v>19182</v>
          </cell>
          <cell r="GT47">
            <v>0</v>
          </cell>
          <cell r="GU47">
            <v>19182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5951.329949809804</v>
          </cell>
          <cell r="ID47">
            <v>0</v>
          </cell>
          <cell r="IE47">
            <v>111.2</v>
          </cell>
          <cell r="IF47">
            <v>0</v>
          </cell>
          <cell r="IG47">
            <v>223.44755331708038</v>
          </cell>
          <cell r="IH47">
            <v>152.44755331708035</v>
          </cell>
          <cell r="II47">
            <v>71</v>
          </cell>
          <cell r="IJ47">
            <v>0</v>
          </cell>
          <cell r="IK47">
            <v>19182</v>
          </cell>
          <cell r="IL47">
            <v>0</v>
          </cell>
          <cell r="IM47">
            <v>19182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343.54416596300001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8701</v>
          </cell>
          <cell r="JH47">
            <v>0</v>
          </cell>
          <cell r="JI47">
            <v>8701</v>
          </cell>
          <cell r="JJ47">
            <v>263.32833638299996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8596</v>
          </cell>
          <cell r="JS47">
            <v>0</v>
          </cell>
          <cell r="JT47">
            <v>8596</v>
          </cell>
          <cell r="JU47">
            <v>46.248198900000006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104</v>
          </cell>
          <cell r="KD47">
            <v>0</v>
          </cell>
          <cell r="KE47">
            <v>104</v>
          </cell>
          <cell r="KF47">
            <v>33.967630679999999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1</v>
          </cell>
          <cell r="KO47">
            <v>0</v>
          </cell>
          <cell r="KP47">
            <v>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33.967630679999999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1</v>
          </cell>
          <cell r="LK47">
            <v>0</v>
          </cell>
          <cell r="LL47">
            <v>1</v>
          </cell>
          <cell r="LQ47">
            <v>0</v>
          </cell>
          <cell r="LR47">
            <v>165.4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55.8</v>
          </cell>
          <cell r="LZ47">
            <v>0</v>
          </cell>
          <cell r="MA47">
            <v>0</v>
          </cell>
          <cell r="MB47">
            <v>0</v>
          </cell>
          <cell r="MC47">
            <v>55.6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55.6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19922.942175616463</v>
          </cell>
          <cell r="OV47">
            <v>346.28899999999999</v>
          </cell>
          <cell r="OW47">
            <v>214</v>
          </cell>
          <cell r="OX47">
            <v>1</v>
          </cell>
          <cell r="OY47">
            <v>19921</v>
          </cell>
          <cell r="OZ47">
            <v>4592.4061264929987</v>
          </cell>
        </row>
        <row r="48">
          <cell r="A48" t="str">
            <v>Г</v>
          </cell>
          <cell r="B48" t="str">
            <v>1.1.2.1</v>
          </cell>
          <cell r="C48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8" t="str">
            <v>Г</v>
          </cell>
          <cell r="E48">
            <v>3776.1456566234956</v>
          </cell>
          <cell r="H48">
            <v>2113.4625911245002</v>
          </cell>
          <cell r="J48">
            <v>7000.3418993014957</v>
          </cell>
          <cell r="K48">
            <v>2409.0694646674956</v>
          </cell>
          <cell r="L48">
            <v>4591.2724346340001</v>
          </cell>
          <cell r="M48">
            <v>0</v>
          </cell>
          <cell r="N48">
            <v>0</v>
          </cell>
          <cell r="O48">
            <v>170.67717430038584</v>
          </cell>
          <cell r="P48">
            <v>2407.3937657889996</v>
          </cell>
          <cell r="Q48">
            <v>2013.2014945446142</v>
          </cell>
          <cell r="R48">
            <v>346.02928674000054</v>
          </cell>
          <cell r="S48">
            <v>346.02928674000054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156</v>
          </cell>
          <cell r="AK48">
            <v>156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190.02928674000054</v>
          </cell>
          <cell r="AQ48">
            <v>190.02928674000054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156</v>
          </cell>
          <cell r="AW48">
            <v>156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>
            <v>3</v>
          </cell>
          <cell r="BE48" t="str">
            <v/>
          </cell>
          <cell r="BF48" t="str">
            <v>3</v>
          </cell>
          <cell r="BG48">
            <v>746.38639916850013</v>
          </cell>
          <cell r="BH48">
            <v>369.89235199000001</v>
          </cell>
          <cell r="BI48">
            <v>0</v>
          </cell>
          <cell r="BJ48">
            <v>0</v>
          </cell>
          <cell r="BK48">
            <v>0</v>
          </cell>
          <cell r="BL48">
            <v>376.49404717850007</v>
          </cell>
          <cell r="BM48">
            <v>2.5936067300000003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2.5936067300000003</v>
          </cell>
          <cell r="BS48">
            <v>612.32780999000011</v>
          </cell>
          <cell r="BT48">
            <v>318.13759993000002</v>
          </cell>
          <cell r="BU48">
            <v>0</v>
          </cell>
          <cell r="BV48">
            <v>0</v>
          </cell>
          <cell r="BW48">
            <v>0</v>
          </cell>
          <cell r="BX48">
            <v>294.19021006000008</v>
          </cell>
          <cell r="BY48">
            <v>131.46498244850002</v>
          </cell>
          <cell r="BZ48">
            <v>51.754752060000001</v>
          </cell>
          <cell r="CA48">
            <v>0</v>
          </cell>
          <cell r="CB48">
            <v>0</v>
          </cell>
          <cell r="CC48">
            <v>0</v>
          </cell>
          <cell r="CD48">
            <v>79.710230388500023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131.46498244850002</v>
          </cell>
          <cell r="CL48">
            <v>51.754752060000001</v>
          </cell>
          <cell r="CM48">
            <v>0</v>
          </cell>
          <cell r="CN48">
            <v>0</v>
          </cell>
          <cell r="CO48">
            <v>0</v>
          </cell>
          <cell r="CP48">
            <v>79.710230388500023</v>
          </cell>
          <cell r="CQ48" t="str">
            <v/>
          </cell>
          <cell r="CR48" t="str">
            <v/>
          </cell>
          <cell r="CS48">
            <v>3</v>
          </cell>
          <cell r="CT48" t="str">
            <v/>
          </cell>
          <cell r="CU48" t="str">
            <v>3</v>
          </cell>
          <cell r="CX48">
            <v>11773.071493446381</v>
          </cell>
          <cell r="CY48">
            <v>2007.6103241393257</v>
          </cell>
          <cell r="CZ48">
            <v>3841.5348877713004</v>
          </cell>
          <cell r="DA48">
            <v>3963.2928893735866</v>
          </cell>
          <cell r="DB48">
            <v>1960.6333921621663</v>
          </cell>
          <cell r="DE48">
            <v>1620.0964494100003</v>
          </cell>
          <cell r="DG48">
            <v>6159.8961930195792</v>
          </cell>
          <cell r="DH48">
            <v>2693.0461842495793</v>
          </cell>
          <cell r="DI48">
            <v>3466.8500087699999</v>
          </cell>
          <cell r="DJ48">
            <v>36.684146650000002</v>
          </cell>
          <cell r="DK48">
            <v>1997.2028118200003</v>
          </cell>
          <cell r="DL48">
            <v>1190.2507855899999</v>
          </cell>
          <cell r="DM48">
            <v>242.71226471</v>
          </cell>
          <cell r="DN48">
            <v>2408.0854113406808</v>
          </cell>
          <cell r="DS48">
            <v>0</v>
          </cell>
          <cell r="DT48">
            <v>84</v>
          </cell>
          <cell r="DU48">
            <v>716.27869118855017</v>
          </cell>
          <cell r="DV48">
            <v>1607.8067201521303</v>
          </cell>
          <cell r="DW48">
            <v>716.27869118855017</v>
          </cell>
          <cell r="DX48">
            <v>1</v>
          </cell>
          <cell r="DY48">
            <v>1</v>
          </cell>
          <cell r="DZ48">
            <v>1</v>
          </cell>
          <cell r="EA48" t="str">
            <v/>
          </cell>
          <cell r="EB48" t="str">
            <v>1 1 1</v>
          </cell>
          <cell r="EC48">
            <v>4276.1768974300003</v>
          </cell>
          <cell r="ED48">
            <v>192.46159611999997</v>
          </cell>
          <cell r="EE48">
            <v>2578.9925768100002</v>
          </cell>
          <cell r="EF48">
            <v>1324.0510200399999</v>
          </cell>
          <cell r="EG48">
            <v>180.67170436000001</v>
          </cell>
          <cell r="EH48">
            <v>517.99511308000001</v>
          </cell>
          <cell r="EI48">
            <v>0</v>
          </cell>
          <cell r="EJ48">
            <v>309.99903376999998</v>
          </cell>
          <cell r="EK48">
            <v>188.35102584999998</v>
          </cell>
          <cell r="EL48">
            <v>19.64505346</v>
          </cell>
          <cell r="EM48">
            <v>952.90282632999993</v>
          </cell>
          <cell r="EN48">
            <v>184.28371113</v>
          </cell>
          <cell r="EO48">
            <v>519.59158761999993</v>
          </cell>
          <cell r="EP48">
            <v>207.97159898000004</v>
          </cell>
          <cell r="EQ48">
            <v>41.055928600000001</v>
          </cell>
          <cell r="ER48">
            <v>2805.2789580200001</v>
          </cell>
          <cell r="ES48">
            <v>8.177884989999999</v>
          </cell>
          <cell r="ET48">
            <v>1749.4019554199999</v>
          </cell>
          <cell r="EU48">
            <v>927.72839521000003</v>
          </cell>
          <cell r="EV48">
            <v>119.97072230000001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2805.2789580200001</v>
          </cell>
          <cell r="FC48">
            <v>8.177884989999999</v>
          </cell>
          <cell r="FD48">
            <v>1749.4019554199999</v>
          </cell>
          <cell r="FE48">
            <v>927.72839521000003</v>
          </cell>
          <cell r="FF48">
            <v>119.97072230000001</v>
          </cell>
          <cell r="FG48" t="str">
            <v/>
          </cell>
          <cell r="FH48" t="str">
            <v/>
          </cell>
          <cell r="FI48">
            <v>1</v>
          </cell>
          <cell r="FJ48">
            <v>1</v>
          </cell>
          <cell r="FK48" t="str">
            <v>1 1</v>
          </cell>
          <cell r="FN48">
            <v>11773.071493446381</v>
          </cell>
          <cell r="FO48">
            <v>0</v>
          </cell>
          <cell r="FP48">
            <v>410.43100000000004</v>
          </cell>
          <cell r="FQ48">
            <v>0</v>
          </cell>
          <cell r="FR48">
            <v>1452.1193482625131</v>
          </cell>
          <cell r="FS48">
            <v>1310.5793482625131</v>
          </cell>
          <cell r="FT48">
            <v>73.739999999999995</v>
          </cell>
          <cell r="FU48">
            <v>67.8</v>
          </cell>
          <cell r="FV48">
            <v>123369</v>
          </cell>
          <cell r="FW48">
            <v>0</v>
          </cell>
          <cell r="FX48">
            <v>123369</v>
          </cell>
          <cell r="FZ48">
            <v>3464.8544089900006</v>
          </cell>
          <cell r="GA48">
            <v>0</v>
          </cell>
          <cell r="GB48">
            <v>158.99700000000001</v>
          </cell>
          <cell r="GC48">
            <v>0</v>
          </cell>
          <cell r="GD48">
            <v>698.12799999999993</v>
          </cell>
          <cell r="GE48">
            <v>638.42799999999988</v>
          </cell>
          <cell r="GF48">
            <v>0</v>
          </cell>
          <cell r="GG48">
            <v>59.7</v>
          </cell>
          <cell r="GH48">
            <v>4800</v>
          </cell>
          <cell r="GI48">
            <v>0</v>
          </cell>
          <cell r="GJ48">
            <v>4800</v>
          </cell>
          <cell r="GK48">
            <v>5951.329949809804</v>
          </cell>
          <cell r="GL48">
            <v>0</v>
          </cell>
          <cell r="GM48">
            <v>111.2</v>
          </cell>
          <cell r="GN48">
            <v>0</v>
          </cell>
          <cell r="GO48">
            <v>223.44755331708038</v>
          </cell>
          <cell r="GP48">
            <v>152.44755331708035</v>
          </cell>
          <cell r="GQ48">
            <v>71</v>
          </cell>
          <cell r="GR48">
            <v>0</v>
          </cell>
          <cell r="GS48">
            <v>19182</v>
          </cell>
          <cell r="GT48">
            <v>0</v>
          </cell>
          <cell r="GU48">
            <v>19182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5951.329949809804</v>
          </cell>
          <cell r="ID48">
            <v>0</v>
          </cell>
          <cell r="IE48">
            <v>111.2</v>
          </cell>
          <cell r="IF48">
            <v>0</v>
          </cell>
          <cell r="IG48">
            <v>223.44755331708038</v>
          </cell>
          <cell r="IH48">
            <v>152.44755331708035</v>
          </cell>
          <cell r="II48">
            <v>71</v>
          </cell>
          <cell r="IJ48">
            <v>0</v>
          </cell>
          <cell r="IK48">
            <v>19182</v>
          </cell>
          <cell r="IL48">
            <v>0</v>
          </cell>
          <cell r="IM48">
            <v>19182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343.54416596300001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8701</v>
          </cell>
          <cell r="JH48">
            <v>0</v>
          </cell>
          <cell r="JI48">
            <v>8701</v>
          </cell>
          <cell r="JJ48">
            <v>263.32833638299996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8596</v>
          </cell>
          <cell r="JS48">
            <v>0</v>
          </cell>
          <cell r="JT48">
            <v>8596</v>
          </cell>
          <cell r="JU48">
            <v>46.248198900000006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104</v>
          </cell>
          <cell r="KD48">
            <v>0</v>
          </cell>
          <cell r="KE48">
            <v>104</v>
          </cell>
          <cell r="KF48">
            <v>33.967630679999999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1</v>
          </cell>
          <cell r="KO48">
            <v>0</v>
          </cell>
          <cell r="KP48">
            <v>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33.967630679999999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1</v>
          </cell>
          <cell r="LK48">
            <v>0</v>
          </cell>
          <cell r="LL48">
            <v>1</v>
          </cell>
          <cell r="LQ48">
            <v>0</v>
          </cell>
          <cell r="LR48">
            <v>165.4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55.8</v>
          </cell>
          <cell r="LZ48">
            <v>0</v>
          </cell>
          <cell r="MA48">
            <v>0</v>
          </cell>
          <cell r="MB48">
            <v>0</v>
          </cell>
          <cell r="MC48">
            <v>55.6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55.6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 t="str">
            <v>нд</v>
          </cell>
          <cell r="OM48" t="str">
            <v>нд</v>
          </cell>
          <cell r="ON48" t="str">
            <v>нд</v>
          </cell>
          <cell r="OO48" t="str">
            <v>нд</v>
          </cell>
          <cell r="OP48" t="str">
            <v>нд</v>
          </cell>
          <cell r="OT48">
            <v>19922.942175616463</v>
          </cell>
          <cell r="OV48">
            <v>346.28899999999999</v>
          </cell>
          <cell r="OW48">
            <v>214</v>
          </cell>
          <cell r="OX48">
            <v>1</v>
          </cell>
          <cell r="OY48">
            <v>19921</v>
          </cell>
          <cell r="OZ48">
            <v>4592.4061264929987</v>
          </cell>
        </row>
        <row r="49">
          <cell r="A49" t="str">
            <v>Г</v>
          </cell>
          <cell r="B49" t="str">
            <v>1.1.2.1.1</v>
          </cell>
          <cell r="C49" t="str">
            <v>Реконструкция трансформаторных и иных подстанций всего, в том числе:</v>
          </cell>
          <cell r="D49" t="str">
            <v>Г</v>
          </cell>
          <cell r="E49">
            <v>3776.1456566234956</v>
          </cell>
          <cell r="H49">
            <v>2113.4625911245002</v>
          </cell>
          <cell r="J49">
            <v>7000.3418993014957</v>
          </cell>
          <cell r="K49">
            <v>2409.0694646674956</v>
          </cell>
          <cell r="L49">
            <v>4591.2724346340001</v>
          </cell>
          <cell r="M49">
            <v>0</v>
          </cell>
          <cell r="N49">
            <v>0</v>
          </cell>
          <cell r="O49">
            <v>170.67717430038584</v>
          </cell>
          <cell r="P49">
            <v>2407.3937657889996</v>
          </cell>
          <cell r="Q49">
            <v>2013.2014945446142</v>
          </cell>
          <cell r="R49">
            <v>346.02928674000054</v>
          </cell>
          <cell r="S49">
            <v>346.02928674000054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156</v>
          </cell>
          <cell r="AK49">
            <v>156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190.02928674000054</v>
          </cell>
          <cell r="AQ49">
            <v>190.02928674000054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156</v>
          </cell>
          <cell r="AW49">
            <v>156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>
            <v>3</v>
          </cell>
          <cell r="BE49" t="str">
            <v/>
          </cell>
          <cell r="BF49" t="str">
            <v>3</v>
          </cell>
          <cell r="BG49">
            <v>746.38639916850013</v>
          </cell>
          <cell r="BH49">
            <v>369.89235199000001</v>
          </cell>
          <cell r="BI49">
            <v>0</v>
          </cell>
          <cell r="BJ49">
            <v>0</v>
          </cell>
          <cell r="BK49">
            <v>0</v>
          </cell>
          <cell r="BL49">
            <v>376.49404717850007</v>
          </cell>
          <cell r="BM49">
            <v>2.5936067300000003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2.5936067300000003</v>
          </cell>
          <cell r="BS49">
            <v>612.32780999000011</v>
          </cell>
          <cell r="BT49">
            <v>318.13759993000002</v>
          </cell>
          <cell r="BU49">
            <v>0</v>
          </cell>
          <cell r="BV49">
            <v>0</v>
          </cell>
          <cell r="BW49">
            <v>0</v>
          </cell>
          <cell r="BX49">
            <v>294.19021006000008</v>
          </cell>
          <cell r="BY49">
            <v>131.46498244850002</v>
          </cell>
          <cell r="BZ49">
            <v>51.754752060000001</v>
          </cell>
          <cell r="CA49">
            <v>0</v>
          </cell>
          <cell r="CB49">
            <v>0</v>
          </cell>
          <cell r="CC49">
            <v>0</v>
          </cell>
          <cell r="CD49">
            <v>79.710230388500023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131.46498244850002</v>
          </cell>
          <cell r="CL49">
            <v>51.754752060000001</v>
          </cell>
          <cell r="CM49">
            <v>0</v>
          </cell>
          <cell r="CN49">
            <v>0</v>
          </cell>
          <cell r="CO49">
            <v>0</v>
          </cell>
          <cell r="CP49">
            <v>79.710230388500023</v>
          </cell>
          <cell r="CQ49" t="str">
            <v/>
          </cell>
          <cell r="CR49" t="str">
            <v/>
          </cell>
          <cell r="CS49">
            <v>3</v>
          </cell>
          <cell r="CT49" t="str">
            <v/>
          </cell>
          <cell r="CU49" t="str">
            <v>3</v>
          </cell>
          <cell r="CX49">
            <v>11773.071493446381</v>
          </cell>
          <cell r="CY49">
            <v>2007.6103241393257</v>
          </cell>
          <cell r="CZ49">
            <v>3841.5348877713004</v>
          </cell>
          <cell r="DA49">
            <v>3963.2928893735866</v>
          </cell>
          <cell r="DB49">
            <v>1960.6333921621663</v>
          </cell>
          <cell r="DE49">
            <v>1620.0964494100003</v>
          </cell>
          <cell r="DG49">
            <v>6159.8961930195792</v>
          </cell>
          <cell r="DH49">
            <v>2693.0461842495793</v>
          </cell>
          <cell r="DI49">
            <v>3466.8500087699999</v>
          </cell>
          <cell r="DJ49">
            <v>36.684146650000002</v>
          </cell>
          <cell r="DK49">
            <v>1997.2028118200003</v>
          </cell>
          <cell r="DL49">
            <v>1190.2507855899999</v>
          </cell>
          <cell r="DM49">
            <v>242.71226471</v>
          </cell>
          <cell r="DN49">
            <v>2408.0854113406808</v>
          </cell>
          <cell r="DS49">
            <v>0</v>
          </cell>
          <cell r="DT49">
            <v>84</v>
          </cell>
          <cell r="DU49">
            <v>716.27869118855017</v>
          </cell>
          <cell r="DV49">
            <v>1607.8067201521303</v>
          </cell>
          <cell r="DW49">
            <v>716.27869118855017</v>
          </cell>
          <cell r="DX49">
            <v>1</v>
          </cell>
          <cell r="DY49">
            <v>1</v>
          </cell>
          <cell r="DZ49">
            <v>1</v>
          </cell>
          <cell r="EA49" t="str">
            <v/>
          </cell>
          <cell r="EB49" t="str">
            <v>1 1 1</v>
          </cell>
          <cell r="EC49">
            <v>4276.1768974300003</v>
          </cell>
          <cell r="ED49">
            <v>192.46159611999997</v>
          </cell>
          <cell r="EE49">
            <v>2578.9925768100002</v>
          </cell>
          <cell r="EF49">
            <v>1324.0510200399999</v>
          </cell>
          <cell r="EG49">
            <v>180.67170436000001</v>
          </cell>
          <cell r="EH49">
            <v>517.99511308000001</v>
          </cell>
          <cell r="EI49">
            <v>0</v>
          </cell>
          <cell r="EJ49">
            <v>309.99903376999998</v>
          </cell>
          <cell r="EK49">
            <v>188.35102584999998</v>
          </cell>
          <cell r="EL49">
            <v>19.64505346</v>
          </cell>
          <cell r="EM49">
            <v>952.90282632999993</v>
          </cell>
          <cell r="EN49">
            <v>184.28371113</v>
          </cell>
          <cell r="EO49">
            <v>519.59158761999993</v>
          </cell>
          <cell r="EP49">
            <v>207.97159898000004</v>
          </cell>
          <cell r="EQ49">
            <v>41.055928600000001</v>
          </cell>
          <cell r="ER49">
            <v>2805.2789580200001</v>
          </cell>
          <cell r="ES49">
            <v>8.177884989999999</v>
          </cell>
          <cell r="ET49">
            <v>1749.4019554199999</v>
          </cell>
          <cell r="EU49">
            <v>927.72839521000003</v>
          </cell>
          <cell r="EV49">
            <v>119.97072230000001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2805.2789580200001</v>
          </cell>
          <cell r="FC49">
            <v>8.177884989999999</v>
          </cell>
          <cell r="FD49">
            <v>1749.4019554199999</v>
          </cell>
          <cell r="FE49">
            <v>927.72839521000003</v>
          </cell>
          <cell r="FF49">
            <v>119.97072230000001</v>
          </cell>
          <cell r="FG49" t="str">
            <v/>
          </cell>
          <cell r="FH49" t="str">
            <v/>
          </cell>
          <cell r="FI49">
            <v>1</v>
          </cell>
          <cell r="FJ49">
            <v>1</v>
          </cell>
          <cell r="FK49" t="str">
            <v>1 1</v>
          </cell>
          <cell r="FN49">
            <v>11773.071493446381</v>
          </cell>
          <cell r="FO49">
            <v>0</v>
          </cell>
          <cell r="FP49">
            <v>410.43100000000004</v>
          </cell>
          <cell r="FQ49">
            <v>0</v>
          </cell>
          <cell r="FR49">
            <v>1452.1193482625131</v>
          </cell>
          <cell r="FS49">
            <v>1310.5793482625131</v>
          </cell>
          <cell r="FT49">
            <v>73.739999999999995</v>
          </cell>
          <cell r="FU49">
            <v>67.8</v>
          </cell>
          <cell r="FV49">
            <v>123369</v>
          </cell>
          <cell r="FW49">
            <v>0</v>
          </cell>
          <cell r="FX49">
            <v>123369</v>
          </cell>
          <cell r="FZ49">
            <v>3464.8544089900006</v>
          </cell>
          <cell r="GA49">
            <v>0</v>
          </cell>
          <cell r="GB49">
            <v>158.99700000000001</v>
          </cell>
          <cell r="GC49">
            <v>0</v>
          </cell>
          <cell r="GD49">
            <v>698.12799999999993</v>
          </cell>
          <cell r="GE49">
            <v>638.42799999999988</v>
          </cell>
          <cell r="GF49">
            <v>0</v>
          </cell>
          <cell r="GG49">
            <v>59.7</v>
          </cell>
          <cell r="GH49">
            <v>4800</v>
          </cell>
          <cell r="GI49">
            <v>0</v>
          </cell>
          <cell r="GJ49">
            <v>4800</v>
          </cell>
          <cell r="GK49">
            <v>5951.329949809804</v>
          </cell>
          <cell r="GL49">
            <v>0</v>
          </cell>
          <cell r="GM49">
            <v>111.2</v>
          </cell>
          <cell r="GN49">
            <v>0</v>
          </cell>
          <cell r="GO49">
            <v>223.44755331708038</v>
          </cell>
          <cell r="GP49">
            <v>152.44755331708035</v>
          </cell>
          <cell r="GQ49">
            <v>71</v>
          </cell>
          <cell r="GR49">
            <v>0</v>
          </cell>
          <cell r="GS49">
            <v>19182</v>
          </cell>
          <cell r="GT49">
            <v>0</v>
          </cell>
          <cell r="GU49">
            <v>19182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5951.329949809804</v>
          </cell>
          <cell r="ID49">
            <v>0</v>
          </cell>
          <cell r="IE49">
            <v>111.2</v>
          </cell>
          <cell r="IF49">
            <v>0</v>
          </cell>
          <cell r="IG49">
            <v>223.44755331708038</v>
          </cell>
          <cell r="IH49">
            <v>152.44755331708035</v>
          </cell>
          <cell r="II49">
            <v>71</v>
          </cell>
          <cell r="IJ49">
            <v>0</v>
          </cell>
          <cell r="IK49">
            <v>19182</v>
          </cell>
          <cell r="IL49">
            <v>0</v>
          </cell>
          <cell r="IM49">
            <v>19182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343.54416596300001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8701</v>
          </cell>
          <cell r="JH49">
            <v>0</v>
          </cell>
          <cell r="JI49">
            <v>8701</v>
          </cell>
          <cell r="JJ49">
            <v>263.32833638299996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8596</v>
          </cell>
          <cell r="JS49">
            <v>0</v>
          </cell>
          <cell r="JT49">
            <v>8596</v>
          </cell>
          <cell r="JU49">
            <v>46.248198900000006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104</v>
          </cell>
          <cell r="KD49">
            <v>0</v>
          </cell>
          <cell r="KE49">
            <v>104</v>
          </cell>
          <cell r="KF49">
            <v>33.967630679999999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1</v>
          </cell>
          <cell r="KO49">
            <v>0</v>
          </cell>
          <cell r="KP49">
            <v>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33.967630679999999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1</v>
          </cell>
          <cell r="LK49">
            <v>0</v>
          </cell>
          <cell r="LL49">
            <v>1</v>
          </cell>
          <cell r="LQ49">
            <v>0</v>
          </cell>
          <cell r="LR49">
            <v>165.4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55.8</v>
          </cell>
          <cell r="LZ49">
            <v>0</v>
          </cell>
          <cell r="MA49">
            <v>0</v>
          </cell>
          <cell r="MB49">
            <v>0</v>
          </cell>
          <cell r="MC49">
            <v>55.6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55.6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 t="str">
            <v>нд</v>
          </cell>
          <cell r="OM49" t="str">
            <v>нд</v>
          </cell>
          <cell r="ON49" t="str">
            <v>нд</v>
          </cell>
          <cell r="OO49" t="str">
            <v>нд</v>
          </cell>
          <cell r="OP49" t="str">
            <v>нд</v>
          </cell>
          <cell r="OT49">
            <v>19922.942175616463</v>
          </cell>
          <cell r="OV49">
            <v>346.28899999999999</v>
          </cell>
          <cell r="OW49">
            <v>214</v>
          </cell>
          <cell r="OX49">
            <v>1</v>
          </cell>
          <cell r="OY49">
            <v>19921</v>
          </cell>
          <cell r="OZ49">
            <v>4592.4061264929987</v>
          </cell>
        </row>
        <row r="50">
          <cell r="A50" t="str">
            <v>K_Che323</v>
          </cell>
          <cell r="B50" t="str">
            <v>1.1.2.1.1</v>
          </cell>
          <cell r="C50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0" t="str">
            <v>K_Che323</v>
          </cell>
          <cell r="E50">
            <v>127.215125817146</v>
          </cell>
          <cell r="H50">
            <v>97.057538029999989</v>
          </cell>
          <cell r="J50">
            <v>31.849263097146007</v>
          </cell>
          <cell r="K50">
            <v>31.849263097146007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1.6916753100000002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1.6916753100000002</v>
          </cell>
          <cell r="BM50">
            <v>1.6916753100000002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1.6916753100000002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106.06358583762167</v>
          </cell>
          <cell r="CY50">
            <v>1.01962</v>
          </cell>
          <cell r="CZ50">
            <v>13.131799765569184</v>
          </cell>
          <cell r="DA50">
            <v>78.451934774999998</v>
          </cell>
          <cell r="DB50">
            <v>13.460231297052491</v>
          </cell>
          <cell r="DE50">
            <v>81.163227579999997</v>
          </cell>
          <cell r="DG50">
            <v>105.04396584762168</v>
          </cell>
          <cell r="DH50">
            <v>105.04396584762168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1</v>
          </cell>
          <cell r="DY50" t="str">
            <v/>
          </cell>
          <cell r="DZ50">
            <v>1</v>
          </cell>
          <cell r="EA50" t="str">
            <v/>
          </cell>
          <cell r="EB50" t="str">
            <v>1 1</v>
          </cell>
          <cell r="EC50">
            <v>80.143607590000002</v>
          </cell>
          <cell r="ED50">
            <v>0</v>
          </cell>
          <cell r="EE50">
            <v>0</v>
          </cell>
          <cell r="EF50">
            <v>78.451932280000008</v>
          </cell>
          <cell r="EG50">
            <v>1.6916753100000002</v>
          </cell>
          <cell r="EH50">
            <v>1.6916753100000002</v>
          </cell>
          <cell r="EI50">
            <v>0</v>
          </cell>
          <cell r="EJ50">
            <v>0</v>
          </cell>
          <cell r="EK50">
            <v>0</v>
          </cell>
          <cell r="EL50">
            <v>1.6916753100000002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78.451932280000008</v>
          </cell>
          <cell r="ES50">
            <v>0</v>
          </cell>
          <cell r="ET50">
            <v>0</v>
          </cell>
          <cell r="EU50">
            <v>78.451932280000008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78.451932280000008</v>
          </cell>
          <cell r="FC50">
            <v>0</v>
          </cell>
          <cell r="FD50">
            <v>0</v>
          </cell>
          <cell r="FE50">
            <v>78.451932280000008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106.06358583762167</v>
          </cell>
          <cell r="FO50">
            <v>0</v>
          </cell>
          <cell r="FP50">
            <v>10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106.06358583762167</v>
          </cell>
          <cell r="GL50">
            <v>0</v>
          </cell>
          <cell r="GM50">
            <v>10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106.06358583762167</v>
          </cell>
          <cell r="ID50">
            <v>0</v>
          </cell>
          <cell r="IE50">
            <v>10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5.6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5.6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5.6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2020</v>
          </cell>
          <cell r="OM50">
            <v>2025</v>
          </cell>
          <cell r="ON50">
            <v>2025</v>
          </cell>
          <cell r="OO50">
            <v>2025</v>
          </cell>
          <cell r="OP50" t="str">
            <v>с</v>
          </cell>
          <cell r="OT50">
            <v>127.215125817146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K_Che297</v>
          </cell>
          <cell r="B51" t="str">
            <v>1.1.2.1.1</v>
          </cell>
          <cell r="C51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1" t="str">
            <v>K_Che297</v>
          </cell>
          <cell r="E51">
            <v>1034.2081676808</v>
          </cell>
          <cell r="H51">
            <v>802.07487222999998</v>
          </cell>
          <cell r="J51">
            <v>288.22617991080006</v>
          </cell>
          <cell r="K51">
            <v>286.52506855080003</v>
          </cell>
          <cell r="L51">
            <v>1.7011113600000001</v>
          </cell>
          <cell r="M51">
            <v>0</v>
          </cell>
          <cell r="N51">
            <v>0</v>
          </cell>
          <cell r="O51">
            <v>1.4175928000000002</v>
          </cell>
          <cell r="P51">
            <v>0</v>
          </cell>
          <cell r="Q51">
            <v>0.28351855999999986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54.391773100000002</v>
          </cell>
          <cell r="BH51">
            <v>51.754752060000001</v>
          </cell>
          <cell r="BI51">
            <v>0</v>
          </cell>
          <cell r="BJ51">
            <v>0</v>
          </cell>
          <cell r="BK51">
            <v>0</v>
          </cell>
          <cell r="BL51">
            <v>2.63702104</v>
          </cell>
          <cell r="BM51">
            <v>0.90193141999999993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0.90193141999999993</v>
          </cell>
          <cell r="BS51">
            <v>1.7350896200000001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1.7350896200000001</v>
          </cell>
          <cell r="BY51">
            <v>51.754752060000001</v>
          </cell>
          <cell r="BZ51">
            <v>51.754752060000001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51.754752060000001</v>
          </cell>
          <cell r="CL51">
            <v>51.754752060000001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862.46680623400005</v>
          </cell>
          <cell r="CY51">
            <v>12.533329999999999</v>
          </cell>
          <cell r="CZ51">
            <v>113.70232466</v>
          </cell>
          <cell r="DA51">
            <v>609.11832397499995</v>
          </cell>
          <cell r="DB51">
            <v>127.1128275990001</v>
          </cell>
          <cell r="DE51">
            <v>675.14635383999996</v>
          </cell>
          <cell r="DG51">
            <v>849.93347623400007</v>
          </cell>
          <cell r="DH51">
            <v>849.93347623400007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1</v>
          </cell>
          <cell r="DY51">
            <v>1</v>
          </cell>
          <cell r="DZ51">
            <v>1</v>
          </cell>
          <cell r="EA51" t="str">
            <v/>
          </cell>
          <cell r="EB51" t="str">
            <v>1 1 1</v>
          </cell>
          <cell r="EC51">
            <v>662.61302383999998</v>
          </cell>
          <cell r="ED51">
            <v>3.7499999999999999E-2</v>
          </cell>
          <cell r="EE51">
            <v>54.478686379999999</v>
          </cell>
          <cell r="EF51">
            <v>595.21422400999995</v>
          </cell>
          <cell r="EG51">
            <v>12.882613450000001</v>
          </cell>
          <cell r="EH51">
            <v>0.90193142000000004</v>
          </cell>
          <cell r="EI51">
            <v>0</v>
          </cell>
          <cell r="EJ51">
            <v>0</v>
          </cell>
          <cell r="EK51">
            <v>0</v>
          </cell>
          <cell r="EL51">
            <v>0.90193142000000004</v>
          </cell>
          <cell r="EM51">
            <v>1.72758962</v>
          </cell>
          <cell r="EN51">
            <v>3.7499999999999999E-2</v>
          </cell>
          <cell r="EO51">
            <v>0</v>
          </cell>
          <cell r="EP51">
            <v>0</v>
          </cell>
          <cell r="EQ51">
            <v>1.69008962</v>
          </cell>
          <cell r="ER51">
            <v>659.9835028</v>
          </cell>
          <cell r="ES51">
            <v>0</v>
          </cell>
          <cell r="ET51">
            <v>54.478686379999999</v>
          </cell>
          <cell r="EU51">
            <v>595.21422400999995</v>
          </cell>
          <cell r="EV51">
            <v>10.29059241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659.9835028</v>
          </cell>
          <cell r="FC51">
            <v>0</v>
          </cell>
          <cell r="FD51">
            <v>54.478686379999999</v>
          </cell>
          <cell r="FE51">
            <v>595.21422400999995</v>
          </cell>
          <cell r="FF51">
            <v>10.29059241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862.46680623400005</v>
          </cell>
          <cell r="FO51">
            <v>0</v>
          </cell>
          <cell r="FP51">
            <v>80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862.46680623400005</v>
          </cell>
          <cell r="GL51">
            <v>0</v>
          </cell>
          <cell r="GM51">
            <v>80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862.46680623400005</v>
          </cell>
          <cell r="ID51">
            <v>0</v>
          </cell>
          <cell r="IE51">
            <v>80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50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50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50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2020</v>
          </cell>
          <cell r="OM51">
            <v>2025</v>
          </cell>
          <cell r="ON51">
            <v>2025</v>
          </cell>
          <cell r="OO51">
            <v>2025</v>
          </cell>
          <cell r="OP51" t="str">
            <v>с</v>
          </cell>
          <cell r="OT51">
            <v>1034.2081676808</v>
          </cell>
          <cell r="OV51">
            <v>0</v>
          </cell>
          <cell r="OW51">
            <v>0</v>
          </cell>
          <cell r="OX51">
            <v>0</v>
          </cell>
          <cell r="OY51">
            <v>0</v>
          </cell>
          <cell r="OZ51">
            <v>0</v>
          </cell>
        </row>
        <row r="52">
          <cell r="A52" t="str">
            <v>M_Che437</v>
          </cell>
          <cell r="B52" t="str">
            <v>1.1.2.1.1</v>
          </cell>
          <cell r="C52" t="str">
            <v>Реконструкция ПС 110 кВ Южная с демонтажом и переносом на новую площадку с заменой трансформатора Т-1 16 МВА на трансформатор 25 МВА</v>
          </cell>
          <cell r="D52" t="str">
            <v>M_Che437</v>
          </cell>
          <cell r="E52" t="str">
            <v>нд</v>
          </cell>
          <cell r="H52">
            <v>369.17680898850006</v>
          </cell>
          <cell r="J52">
            <v>744.86196600000005</v>
          </cell>
          <cell r="K52">
            <v>744.86196600000005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 t="str">
            <v>нд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 t="str">
            <v>нд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>
            <v>1</v>
          </cell>
          <cell r="BC52">
            <v>2</v>
          </cell>
          <cell r="BD52">
            <v>3</v>
          </cell>
          <cell r="BE52" t="str">
            <v/>
          </cell>
          <cell r="BF52" t="str">
            <v>1 2 3</v>
          </cell>
          <cell r="BG52">
            <v>369.17680898850006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369.17680898850006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292.58109724000002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292.58109724000002</v>
          </cell>
          <cell r="BY52">
            <v>76.595711748500008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76.595711748500008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76.595711748500008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76.595711748500008</v>
          </cell>
          <cell r="CQ52">
            <v>1</v>
          </cell>
          <cell r="CR52">
            <v>2</v>
          </cell>
          <cell r="CS52">
            <v>3</v>
          </cell>
          <cell r="CT52" t="str">
            <v/>
          </cell>
          <cell r="CU52" t="str">
            <v>1 2 3</v>
          </cell>
          <cell r="CX52" t="str">
            <v>нд</v>
          </cell>
          <cell r="CY52" t="str">
            <v>нд</v>
          </cell>
          <cell r="CZ52" t="str">
            <v>нд</v>
          </cell>
          <cell r="DA52" t="str">
            <v>нд</v>
          </cell>
          <cell r="DB52" t="str">
            <v>нд</v>
          </cell>
          <cell r="DE52">
            <v>420.35448942000005</v>
          </cell>
          <cell r="DG52">
            <v>620.7183050000001</v>
          </cell>
          <cell r="DH52">
            <v>620.7183050000001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 t="str">
            <v>нд</v>
          </cell>
          <cell r="DS52" t="str">
            <v>нд</v>
          </cell>
          <cell r="DT52" t="str">
            <v>нд</v>
          </cell>
          <cell r="DU52" t="str">
            <v>нд</v>
          </cell>
          <cell r="DV52" t="str">
            <v>нд</v>
          </cell>
          <cell r="DW52" t="str">
            <v>нд</v>
          </cell>
          <cell r="DX52" t="str">
            <v/>
          </cell>
          <cell r="DY52">
            <v>1</v>
          </cell>
          <cell r="DZ52">
            <v>1</v>
          </cell>
          <cell r="EA52" t="str">
            <v/>
          </cell>
          <cell r="EB52" t="str">
            <v>1 1</v>
          </cell>
          <cell r="EC52">
            <v>420.35448942000005</v>
          </cell>
          <cell r="ED52">
            <v>0</v>
          </cell>
          <cell r="EE52">
            <v>287.68763116000002</v>
          </cell>
          <cell r="EF52">
            <v>107.65737446</v>
          </cell>
          <cell r="EG52">
            <v>25.009483800000002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261.60343196000002</v>
          </cell>
          <cell r="EN52">
            <v>0</v>
          </cell>
          <cell r="EO52">
            <v>256.6500853</v>
          </cell>
          <cell r="EP52">
            <v>0</v>
          </cell>
          <cell r="EQ52">
            <v>4.9533466600000002</v>
          </cell>
          <cell r="ER52">
            <v>158.75105746</v>
          </cell>
          <cell r="ES52">
            <v>0</v>
          </cell>
          <cell r="ET52">
            <v>31.037545860000002</v>
          </cell>
          <cell r="EU52">
            <v>107.65737446</v>
          </cell>
          <cell r="EV52">
            <v>20.056137140000001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158.75105746</v>
          </cell>
          <cell r="FC52">
            <v>0</v>
          </cell>
          <cell r="FD52">
            <v>31.037545860000002</v>
          </cell>
          <cell r="FE52">
            <v>107.65737446</v>
          </cell>
          <cell r="FF52">
            <v>20.056137140000001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 t="str">
            <v>нд</v>
          </cell>
          <cell r="FO52" t="str">
            <v>нд</v>
          </cell>
          <cell r="FP52" t="str">
            <v>нд</v>
          </cell>
          <cell r="FQ52" t="str">
            <v>нд</v>
          </cell>
          <cell r="FR52" t="str">
            <v>нд</v>
          </cell>
          <cell r="FS52" t="str">
            <v>нд</v>
          </cell>
          <cell r="FT52" t="str">
            <v>нд</v>
          </cell>
          <cell r="FU52" t="str">
            <v>нд</v>
          </cell>
          <cell r="FV52" t="str">
            <v>нд</v>
          </cell>
          <cell r="FW52" t="str">
            <v>нд</v>
          </cell>
          <cell r="FX52" t="str">
            <v>нд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 t="str">
            <v>нд</v>
          </cell>
          <cell r="GL52" t="str">
            <v>нд</v>
          </cell>
          <cell r="GM52" t="str">
            <v>нд</v>
          </cell>
          <cell r="GN52" t="str">
            <v>нд</v>
          </cell>
          <cell r="GO52" t="str">
            <v>нд</v>
          </cell>
          <cell r="GP52" t="str">
            <v>нд</v>
          </cell>
          <cell r="GQ52" t="str">
            <v>нд</v>
          </cell>
          <cell r="GR52" t="str">
            <v>нд</v>
          </cell>
          <cell r="GS52" t="str">
            <v>нд</v>
          </cell>
          <cell r="GT52" t="str">
            <v>нд</v>
          </cell>
          <cell r="GU52" t="str">
            <v>нд</v>
          </cell>
          <cell r="GV52" t="str">
            <v>нд</v>
          </cell>
          <cell r="GW52" t="str">
            <v>нд</v>
          </cell>
          <cell r="GX52" t="str">
            <v>нд</v>
          </cell>
          <cell r="GY52" t="str">
            <v>нд</v>
          </cell>
          <cell r="GZ52" t="str">
            <v>нд</v>
          </cell>
          <cell r="HA52" t="str">
            <v>нд</v>
          </cell>
          <cell r="HB52" t="str">
            <v>нд</v>
          </cell>
          <cell r="HC52" t="str">
            <v>нд</v>
          </cell>
          <cell r="HD52" t="str">
            <v>нд</v>
          </cell>
          <cell r="HE52" t="str">
            <v>нд</v>
          </cell>
          <cell r="HF52" t="str">
            <v>нд</v>
          </cell>
          <cell r="HG52" t="str">
            <v>нд</v>
          </cell>
          <cell r="HH52" t="str">
            <v>нд</v>
          </cell>
          <cell r="HI52" t="str">
            <v>нд</v>
          </cell>
          <cell r="HJ52" t="str">
            <v>нд</v>
          </cell>
          <cell r="HK52" t="str">
            <v>нд</v>
          </cell>
          <cell r="HL52" t="str">
            <v>нд</v>
          </cell>
          <cell r="HM52" t="str">
            <v>нд</v>
          </cell>
          <cell r="HN52" t="str">
            <v>нд</v>
          </cell>
          <cell r="HO52" t="str">
            <v>нд</v>
          </cell>
          <cell r="HP52" t="str">
            <v>нд</v>
          </cell>
          <cell r="HQ52" t="str">
            <v>нд</v>
          </cell>
          <cell r="HR52" t="str">
            <v>нд</v>
          </cell>
          <cell r="HS52" t="str">
            <v>нд</v>
          </cell>
          <cell r="HT52" t="str">
            <v>нд</v>
          </cell>
          <cell r="HU52" t="str">
            <v>нд</v>
          </cell>
          <cell r="HV52" t="str">
            <v>нд</v>
          </cell>
          <cell r="HW52" t="str">
            <v>нд</v>
          </cell>
          <cell r="HX52" t="str">
            <v>нд</v>
          </cell>
          <cell r="HY52" t="str">
            <v>нд</v>
          </cell>
          <cell r="HZ52" t="str">
            <v>нд</v>
          </cell>
          <cell r="IA52" t="str">
            <v>нд</v>
          </cell>
          <cell r="IB52" t="str">
            <v>нд</v>
          </cell>
          <cell r="IC52" t="str">
            <v>нд</v>
          </cell>
          <cell r="ID52" t="str">
            <v>нд</v>
          </cell>
          <cell r="IE52" t="str">
            <v>нд</v>
          </cell>
          <cell r="IF52" t="str">
            <v>нд</v>
          </cell>
          <cell r="IG52" t="str">
            <v>нд</v>
          </cell>
          <cell r="IH52" t="str">
            <v>нд</v>
          </cell>
          <cell r="II52" t="str">
            <v>нд</v>
          </cell>
          <cell r="IJ52" t="str">
            <v>нд</v>
          </cell>
          <cell r="IK52" t="str">
            <v>нд</v>
          </cell>
          <cell r="IL52" t="str">
            <v>нд</v>
          </cell>
          <cell r="IM52" t="str">
            <v>нд</v>
          </cell>
          <cell r="IN52" t="str">
            <v>нд</v>
          </cell>
          <cell r="IO52" t="str">
            <v>нд</v>
          </cell>
          <cell r="IP52" t="str">
            <v>нд</v>
          </cell>
          <cell r="IQ52" t="str">
            <v>нд</v>
          </cell>
          <cell r="IR52" t="str">
            <v>нд</v>
          </cell>
          <cell r="IS52" t="str">
            <v>нд</v>
          </cell>
          <cell r="IT52" t="str">
            <v>нд</v>
          </cell>
          <cell r="IU52" t="str">
            <v>нд</v>
          </cell>
          <cell r="IV52" t="str">
            <v>нд</v>
          </cell>
          <cell r="IW52" t="str">
            <v>нд</v>
          </cell>
          <cell r="IX52" t="str">
            <v>нд</v>
          </cell>
          <cell r="IY52">
            <v>0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0</v>
          </cell>
          <cell r="JH52">
            <v>0</v>
          </cell>
          <cell r="JI52">
            <v>0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0</v>
          </cell>
          <cell r="KD52">
            <v>0</v>
          </cell>
          <cell r="KE52">
            <v>0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 t="str">
            <v>нд</v>
          </cell>
          <cell r="LR52" t="str">
            <v>нд</v>
          </cell>
          <cell r="LS52" t="str">
            <v>нд</v>
          </cell>
          <cell r="LT52" t="str">
            <v>нд</v>
          </cell>
          <cell r="LU52" t="str">
            <v>нд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 t="str">
            <v>нд</v>
          </cell>
          <cell r="MD52" t="str">
            <v>нд</v>
          </cell>
          <cell r="ME52" t="str">
            <v>нд</v>
          </cell>
          <cell r="MF52" t="str">
            <v>нд</v>
          </cell>
          <cell r="MG52" t="str">
            <v>нд</v>
          </cell>
          <cell r="MH52" t="str">
            <v>нд</v>
          </cell>
          <cell r="MI52" t="str">
            <v>нд</v>
          </cell>
          <cell r="MJ52" t="str">
            <v>нд</v>
          </cell>
          <cell r="MK52" t="str">
            <v>нд</v>
          </cell>
          <cell r="ML52" t="str">
            <v>нд</v>
          </cell>
          <cell r="MM52" t="str">
            <v>нд</v>
          </cell>
          <cell r="MN52" t="str">
            <v>нд</v>
          </cell>
          <cell r="MO52" t="str">
            <v>нд</v>
          </cell>
          <cell r="MP52" t="str">
            <v>нд</v>
          </cell>
          <cell r="MQ52" t="str">
            <v>нд</v>
          </cell>
          <cell r="MR52" t="str">
            <v>нд</v>
          </cell>
          <cell r="MS52" t="str">
            <v>нд</v>
          </cell>
          <cell r="MT52" t="str">
            <v>нд</v>
          </cell>
          <cell r="MU52" t="str">
            <v>нд</v>
          </cell>
          <cell r="MV52" t="str">
            <v>нд</v>
          </cell>
          <cell r="MW52" t="str">
            <v>нд</v>
          </cell>
          <cell r="MX52" t="str">
            <v>нд</v>
          </cell>
          <cell r="MY52" t="str">
            <v>нд</v>
          </cell>
          <cell r="MZ52" t="str">
            <v>нд</v>
          </cell>
          <cell r="NA52" t="str">
            <v>нд</v>
          </cell>
          <cell r="NB52" t="str">
            <v>нд</v>
          </cell>
          <cell r="NC52" t="str">
            <v>нд</v>
          </cell>
          <cell r="ND52" t="str">
            <v>нд</v>
          </cell>
          <cell r="NE52" t="str">
            <v>нд</v>
          </cell>
          <cell r="NF52" t="str">
            <v>нд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2022</v>
          </cell>
          <cell r="OM52">
            <v>2026</v>
          </cell>
          <cell r="ON52">
            <v>2026</v>
          </cell>
          <cell r="OO52">
            <v>2026</v>
          </cell>
          <cell r="OP52" t="str">
            <v>с</v>
          </cell>
          <cell r="OT52">
            <v>744.86196600000005</v>
          </cell>
          <cell r="OV52">
            <v>0</v>
          </cell>
          <cell r="OW52">
            <v>0</v>
          </cell>
          <cell r="OX52">
            <v>0</v>
          </cell>
          <cell r="OY52">
            <v>0</v>
          </cell>
          <cell r="OZ52">
            <v>0</v>
          </cell>
        </row>
        <row r="53">
          <cell r="A53" t="str">
            <v>K_Che300</v>
          </cell>
          <cell r="B53" t="str">
            <v>1.1.2.1.1</v>
          </cell>
          <cell r="C53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3" t="str">
            <v>K_Che300</v>
          </cell>
          <cell r="E53">
            <v>391.97883319800002</v>
          </cell>
          <cell r="H53">
            <v>380.89495278999999</v>
          </cell>
          <cell r="J53">
            <v>48.47036002800003</v>
          </cell>
          <cell r="K53">
            <v>11.038352618000033</v>
          </cell>
          <cell r="L53">
            <v>37.432007409999997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37.432007409999997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-4.5527789999999999E-2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-4.5527789999999999E-2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-4.5527789999999999E-2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-4.5527789999999999E-2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-4.5527789999999999E-2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-4.5527789999999999E-2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326.64902766500001</v>
          </cell>
          <cell r="CY53">
            <v>8.1666699999999999</v>
          </cell>
          <cell r="CZ53">
            <v>29.216725000000004</v>
          </cell>
          <cell r="DA53">
            <v>258.09039100000001</v>
          </cell>
          <cell r="DB53">
            <v>31.175241664999991</v>
          </cell>
          <cell r="DE53">
            <v>319.25271027000002</v>
          </cell>
          <cell r="DG53">
            <v>16.204093704999977</v>
          </cell>
          <cell r="DH53">
            <v>5.3886520649999738</v>
          </cell>
          <cell r="DI53">
            <v>10.815441640000003</v>
          </cell>
          <cell r="DJ53">
            <v>0</v>
          </cell>
          <cell r="DK53">
            <v>1.1105762400000001</v>
          </cell>
          <cell r="DL53">
            <v>3.4740000000000003E-5</v>
          </cell>
          <cell r="DM53">
            <v>9.7048306600000025</v>
          </cell>
          <cell r="DN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-2.00766533</v>
          </cell>
          <cell r="ED53">
            <v>0</v>
          </cell>
          <cell r="EE53">
            <v>0</v>
          </cell>
          <cell r="EF53">
            <v>0</v>
          </cell>
          <cell r="EG53">
            <v>-2.00766533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-2.0037337399999999</v>
          </cell>
          <cell r="EN53">
            <v>0</v>
          </cell>
          <cell r="EO53">
            <v>0</v>
          </cell>
          <cell r="EP53">
            <v>0</v>
          </cell>
          <cell r="EQ53">
            <v>-2.0037337399999999</v>
          </cell>
          <cell r="ER53">
            <v>-3.9315900000000004E-3</v>
          </cell>
          <cell r="ES53">
            <v>0</v>
          </cell>
          <cell r="ET53">
            <v>0</v>
          </cell>
          <cell r="EU53">
            <v>0</v>
          </cell>
          <cell r="EV53">
            <v>-3.9315900000000004E-3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-3.9315900000000004E-3</v>
          </cell>
          <cell r="FC53">
            <v>0</v>
          </cell>
          <cell r="FD53">
            <v>0</v>
          </cell>
          <cell r="FE53">
            <v>0</v>
          </cell>
          <cell r="FF53">
            <v>-3.9315900000000004E-3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326.64902766500001</v>
          </cell>
          <cell r="FO53">
            <v>0</v>
          </cell>
          <cell r="FP53">
            <v>80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321.26037560000003</v>
          </cell>
          <cell r="GA53">
            <v>0</v>
          </cell>
          <cell r="GB53">
            <v>80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-2.00766533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-2.0037337399999999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-3.9315900000000004E-3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-3.9315900000000004E-3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50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50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2021</v>
          </cell>
          <cell r="OM53">
            <v>2024</v>
          </cell>
          <cell r="ON53">
            <v>2024</v>
          </cell>
          <cell r="OO53">
            <v>2024</v>
          </cell>
          <cell r="OP53" t="str">
            <v>з</v>
          </cell>
          <cell r="OT53">
            <v>391.97883319800002</v>
          </cell>
          <cell r="OV53">
            <v>0</v>
          </cell>
          <cell r="OW53">
            <v>80</v>
          </cell>
          <cell r="OX53">
            <v>0</v>
          </cell>
          <cell r="OY53">
            <v>0</v>
          </cell>
          <cell r="OZ53">
            <v>319.25271027000002</v>
          </cell>
        </row>
        <row r="54">
          <cell r="A54" t="str">
            <v>K_Che304</v>
          </cell>
          <cell r="B54" t="str">
            <v>1.1.2.1.1</v>
          </cell>
          <cell r="C54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4" t="str">
            <v>K_Che304</v>
          </cell>
          <cell r="E54">
            <v>138.81658520799999</v>
          </cell>
          <cell r="H54">
            <v>132.4095116</v>
          </cell>
          <cell r="J54">
            <v>23.444699998000004</v>
          </cell>
          <cell r="K54">
            <v>5.272639048000002</v>
          </cell>
          <cell r="L54">
            <v>18.172060950000002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18.172060950000002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-1.1344345600000001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-1.1344345600000001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-1.0682920600000001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-1.0682920600000001</v>
          </cell>
          <cell r="BY54">
            <v>-6.6142500000000007E-2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-6.6142500000000007E-2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-6.6142500000000007E-2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-6.6142500000000007E-2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115.680487673333</v>
          </cell>
          <cell r="CY54">
            <v>3.0083300083333335</v>
          </cell>
          <cell r="CZ54">
            <v>13.353258333333335</v>
          </cell>
          <cell r="DA54">
            <v>83.968241000000006</v>
          </cell>
          <cell r="DB54">
            <v>15.350658331666329</v>
          </cell>
          <cell r="DE54">
            <v>112.06632797</v>
          </cell>
          <cell r="DG54">
            <v>4.6297238733330026</v>
          </cell>
          <cell r="DH54">
            <v>2.6659728333330008</v>
          </cell>
          <cell r="DI54">
            <v>1.9637510400000018</v>
          </cell>
          <cell r="DJ54">
            <v>0</v>
          </cell>
          <cell r="DK54">
            <v>0.38933158000000001</v>
          </cell>
          <cell r="DL54">
            <v>0</v>
          </cell>
          <cell r="DM54">
            <v>1.5744194600000019</v>
          </cell>
          <cell r="DN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-0.94818687000000001</v>
          </cell>
          <cell r="ED54">
            <v>0</v>
          </cell>
          <cell r="EE54">
            <v>0</v>
          </cell>
          <cell r="EF54">
            <v>0</v>
          </cell>
          <cell r="EG54">
            <v>-0.94818687000000001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-0.94536213999999996</v>
          </cell>
          <cell r="EN54">
            <v>0</v>
          </cell>
          <cell r="EO54">
            <v>0</v>
          </cell>
          <cell r="EP54">
            <v>0</v>
          </cell>
          <cell r="EQ54">
            <v>-0.94536213999999996</v>
          </cell>
          <cell r="ER54">
            <v>-2.8247300000000001E-3</v>
          </cell>
          <cell r="ES54">
            <v>0</v>
          </cell>
          <cell r="ET54">
            <v>0</v>
          </cell>
          <cell r="EU54">
            <v>0</v>
          </cell>
          <cell r="EV54">
            <v>-2.8247300000000001E-3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-2.8247300000000001E-3</v>
          </cell>
          <cell r="FC54">
            <v>0</v>
          </cell>
          <cell r="FD54">
            <v>0</v>
          </cell>
          <cell r="FE54">
            <v>0</v>
          </cell>
          <cell r="FF54">
            <v>-2.8247300000000001E-3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115.680487673333</v>
          </cell>
          <cell r="FO54">
            <v>0</v>
          </cell>
          <cell r="FP54">
            <v>5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113.01451484</v>
          </cell>
          <cell r="GA54">
            <v>0</v>
          </cell>
          <cell r="GB54">
            <v>5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-0.94818687000000001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-0.94536213999999996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-2.8247300000000001E-3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-2.8247300000000001E-3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5.8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5.8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2020</v>
          </cell>
          <cell r="OM54">
            <v>2024</v>
          </cell>
          <cell r="ON54">
            <v>2024</v>
          </cell>
          <cell r="OO54">
            <v>2024</v>
          </cell>
          <cell r="OP54" t="str">
            <v>з</v>
          </cell>
          <cell r="OT54">
            <v>138.81658520799999</v>
          </cell>
          <cell r="OV54">
            <v>0</v>
          </cell>
          <cell r="OW54">
            <v>5</v>
          </cell>
          <cell r="OX54">
            <v>0</v>
          </cell>
          <cell r="OY54">
            <v>0</v>
          </cell>
          <cell r="OZ54">
            <v>112.06632797</v>
          </cell>
        </row>
        <row r="55">
          <cell r="A55" t="str">
            <v>K_Che298</v>
          </cell>
          <cell r="B55" t="str">
            <v>1.1.2.1.1</v>
          </cell>
          <cell r="C55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K_Che298</v>
          </cell>
          <cell r="E55">
            <v>1339.0649787195496</v>
          </cell>
          <cell r="H55">
            <v>331.84890748600003</v>
          </cell>
          <cell r="J55">
            <v>1331.1549747235495</v>
          </cell>
          <cell r="K55">
            <v>1329.5221753535495</v>
          </cell>
          <cell r="L55">
            <v>1.6327993700000001</v>
          </cell>
          <cell r="M55">
            <v>0</v>
          </cell>
          <cell r="N55">
            <v>0</v>
          </cell>
          <cell r="O55">
            <v>1.3606661416666668</v>
          </cell>
          <cell r="P55">
            <v>0</v>
          </cell>
          <cell r="Q55">
            <v>0.27213322833333331</v>
          </cell>
          <cell r="R55">
            <v>346.02928674000054</v>
          </cell>
          <cell r="S55">
            <v>346.02928674000054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156</v>
          </cell>
          <cell r="AK55">
            <v>156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190.02928674000054</v>
          </cell>
          <cell r="AQ55">
            <v>190.02928674000054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156</v>
          </cell>
          <cell r="AW55">
            <v>156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>
            <v>3</v>
          </cell>
          <cell r="BE55" t="str">
            <v/>
          </cell>
          <cell r="BF55" t="str">
            <v>3</v>
          </cell>
          <cell r="BG55">
            <v>322.30610412000004</v>
          </cell>
          <cell r="BH55">
            <v>318.13759993000002</v>
          </cell>
          <cell r="BI55">
            <v>0</v>
          </cell>
          <cell r="BJ55">
            <v>0</v>
          </cell>
          <cell r="BK55">
            <v>0</v>
          </cell>
          <cell r="BL55">
            <v>4.1685041900000437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319.07991519000007</v>
          </cell>
          <cell r="BT55">
            <v>318.13759993000002</v>
          </cell>
          <cell r="BU55">
            <v>0</v>
          </cell>
          <cell r="BV55">
            <v>0</v>
          </cell>
          <cell r="BW55">
            <v>0</v>
          </cell>
          <cell r="BX55">
            <v>0.94231526000004351</v>
          </cell>
          <cell r="BY55">
            <v>3.2261889300000002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3.2261889300000002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3.2261889300000002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3.2261889300000002</v>
          </cell>
          <cell r="CQ55" t="str">
            <v/>
          </cell>
          <cell r="CR55" t="str">
            <v/>
          </cell>
          <cell r="CS55">
            <v>3</v>
          </cell>
          <cell r="CT55" t="str">
            <v/>
          </cell>
          <cell r="CU55" t="str">
            <v>3</v>
          </cell>
          <cell r="CX55">
            <v>1115.8874822696246</v>
          </cell>
          <cell r="CY55">
            <v>6.5916699999999997</v>
          </cell>
          <cell r="CZ55">
            <v>212.36661543867086</v>
          </cell>
          <cell r="DA55">
            <v>788.42173701813499</v>
          </cell>
          <cell r="DB55">
            <v>108.50745981281872</v>
          </cell>
          <cell r="DE55">
            <v>12.11334033</v>
          </cell>
          <cell r="DG55">
            <v>1109.2958122696245</v>
          </cell>
          <cell r="DH55">
            <v>1109.2958122696245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288.35773895000045</v>
          </cell>
          <cell r="DS55">
            <v>0</v>
          </cell>
          <cell r="DT55">
            <v>0</v>
          </cell>
          <cell r="DU55">
            <v>130</v>
          </cell>
          <cell r="DV55">
            <v>158.35773895000045</v>
          </cell>
          <cell r="DW55">
            <v>130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5.5216703300000001</v>
          </cell>
          <cell r="ED55">
            <v>3.7499999999999999E-2</v>
          </cell>
          <cell r="EE55">
            <v>0</v>
          </cell>
          <cell r="EF55">
            <v>0</v>
          </cell>
          <cell r="EG55">
            <v>5.4841703300000004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0.93481526000000004</v>
          </cell>
          <cell r="EN55">
            <v>3.7499999999999999E-2</v>
          </cell>
          <cell r="EO55">
            <v>0</v>
          </cell>
          <cell r="EP55">
            <v>0</v>
          </cell>
          <cell r="EQ55">
            <v>0.89731525999999995</v>
          </cell>
          <cell r="ER55">
            <v>4.5868550700000004</v>
          </cell>
          <cell r="ES55">
            <v>0</v>
          </cell>
          <cell r="ET55">
            <v>0</v>
          </cell>
          <cell r="EU55">
            <v>0</v>
          </cell>
          <cell r="EV55">
            <v>4.5868550700000004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4.5868550700000004</v>
          </cell>
          <cell r="FC55">
            <v>0</v>
          </cell>
          <cell r="FD55">
            <v>0</v>
          </cell>
          <cell r="FE55">
            <v>0</v>
          </cell>
          <cell r="FF55">
            <v>4.5868550700000004</v>
          </cell>
          <cell r="FG55" t="str">
            <v/>
          </cell>
          <cell r="FH55" t="str">
            <v/>
          </cell>
          <cell r="FI55">
            <v>1</v>
          </cell>
          <cell r="FJ55">
            <v>1</v>
          </cell>
          <cell r="FK55" t="str">
            <v>1 1</v>
          </cell>
          <cell r="FN55">
            <v>1115.8874822696246</v>
          </cell>
          <cell r="FO55">
            <v>0</v>
          </cell>
          <cell r="FP55">
            <v>56.3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54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2020</v>
          </cell>
          <cell r="OM55">
            <v>2026</v>
          </cell>
          <cell r="ON55">
            <v>2026</v>
          </cell>
          <cell r="OO55">
            <v>2026</v>
          </cell>
          <cell r="OP55" t="str">
            <v>с</v>
          </cell>
          <cell r="OT55">
            <v>1339.0649787195496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1.1.2.1.2</v>
          </cell>
          <cell r="C56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4591.2724346340001</v>
          </cell>
          <cell r="K56">
            <v>0</v>
          </cell>
          <cell r="L56">
            <v>4591.2724346340001</v>
          </cell>
          <cell r="M56">
            <v>0</v>
          </cell>
          <cell r="N56">
            <v>0</v>
          </cell>
          <cell r="O56">
            <v>170.67717430038584</v>
          </cell>
          <cell r="P56">
            <v>2407.3937657889996</v>
          </cell>
          <cell r="Q56">
            <v>2013.2014945446142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3466.8500087699999</v>
          </cell>
          <cell r="DH56">
            <v>0</v>
          </cell>
          <cell r="DI56">
            <v>3466.8500087699999</v>
          </cell>
          <cell r="DJ56">
            <v>36.684146650000002</v>
          </cell>
          <cell r="DK56">
            <v>1997.2028118200003</v>
          </cell>
          <cell r="DL56">
            <v>1190.2507855899999</v>
          </cell>
          <cell r="DM56">
            <v>242.71226471</v>
          </cell>
          <cell r="DN56">
            <v>2408.0854113406808</v>
          </cell>
          <cell r="DS56">
            <v>0</v>
          </cell>
          <cell r="DT56">
            <v>84</v>
          </cell>
          <cell r="DU56">
            <v>716.27869118855017</v>
          </cell>
          <cell r="DV56">
            <v>1607.8067201521303</v>
          </cell>
          <cell r="DW56">
            <v>716.27869118855017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4276.1768974300003</v>
          </cell>
          <cell r="ED56">
            <v>192.46159611999997</v>
          </cell>
          <cell r="EE56">
            <v>2578.9925768100002</v>
          </cell>
          <cell r="EF56">
            <v>1324.0510200399999</v>
          </cell>
          <cell r="EG56">
            <v>180.67170436000001</v>
          </cell>
          <cell r="EH56">
            <v>517.99511308000001</v>
          </cell>
          <cell r="EI56">
            <v>0</v>
          </cell>
          <cell r="EJ56">
            <v>309.99903376999998</v>
          </cell>
          <cell r="EK56">
            <v>188.35102584999998</v>
          </cell>
          <cell r="EL56">
            <v>19.64505346</v>
          </cell>
          <cell r="EM56">
            <v>952.90282632999993</v>
          </cell>
          <cell r="EN56">
            <v>184.28371113</v>
          </cell>
          <cell r="EO56">
            <v>519.59158761999993</v>
          </cell>
          <cell r="EP56">
            <v>207.97159898000004</v>
          </cell>
          <cell r="EQ56">
            <v>41.055928600000001</v>
          </cell>
          <cell r="ER56">
            <v>2805.2789580200001</v>
          </cell>
          <cell r="ES56">
            <v>8.177884989999999</v>
          </cell>
          <cell r="ET56">
            <v>1749.4019554199999</v>
          </cell>
          <cell r="EU56">
            <v>927.72839521000003</v>
          </cell>
          <cell r="EV56">
            <v>119.97072230000001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2805.2789580200001</v>
          </cell>
          <cell r="FC56">
            <v>8.177884989999999</v>
          </cell>
          <cell r="FD56">
            <v>1749.4019554199999</v>
          </cell>
          <cell r="FE56">
            <v>927.72839521000003</v>
          </cell>
          <cell r="FF56">
            <v>119.97072230000001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410.43100000000004</v>
          </cell>
          <cell r="FQ56">
            <v>0</v>
          </cell>
          <cell r="FR56">
            <v>1452.1193482625131</v>
          </cell>
          <cell r="FS56">
            <v>1310.5793482625131</v>
          </cell>
          <cell r="FT56">
            <v>73.739999999999995</v>
          </cell>
          <cell r="FU56">
            <v>67.8</v>
          </cell>
          <cell r="FV56">
            <v>123369</v>
          </cell>
          <cell r="FW56">
            <v>0</v>
          </cell>
          <cell r="FX56">
            <v>123369</v>
          </cell>
          <cell r="FZ56">
            <v>3464.8544089900006</v>
          </cell>
          <cell r="GA56">
            <v>0</v>
          </cell>
          <cell r="GB56">
            <v>158.99700000000001</v>
          </cell>
          <cell r="GC56">
            <v>0</v>
          </cell>
          <cell r="GD56">
            <v>698.12799999999993</v>
          </cell>
          <cell r="GE56">
            <v>638.42799999999988</v>
          </cell>
          <cell r="GF56">
            <v>0</v>
          </cell>
          <cell r="GG56">
            <v>59.7</v>
          </cell>
          <cell r="GH56">
            <v>4800</v>
          </cell>
          <cell r="GI56">
            <v>0</v>
          </cell>
          <cell r="GJ56">
            <v>4800</v>
          </cell>
          <cell r="GK56">
            <v>5951.329949809804</v>
          </cell>
          <cell r="GL56">
            <v>0</v>
          </cell>
          <cell r="GM56">
            <v>111.2</v>
          </cell>
          <cell r="GN56">
            <v>0</v>
          </cell>
          <cell r="GO56">
            <v>223.44755331708038</v>
          </cell>
          <cell r="GP56">
            <v>152.44755331708035</v>
          </cell>
          <cell r="GQ56">
            <v>71</v>
          </cell>
          <cell r="GR56">
            <v>0</v>
          </cell>
          <cell r="GS56">
            <v>19182</v>
          </cell>
          <cell r="GT56">
            <v>0</v>
          </cell>
          <cell r="GU56">
            <v>19182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5951.329949809804</v>
          </cell>
          <cell r="ID56">
            <v>0</v>
          </cell>
          <cell r="IE56">
            <v>111.2</v>
          </cell>
          <cell r="IF56">
            <v>0</v>
          </cell>
          <cell r="IG56">
            <v>223.44755331708038</v>
          </cell>
          <cell r="IH56">
            <v>152.44755331708035</v>
          </cell>
          <cell r="II56">
            <v>71</v>
          </cell>
          <cell r="IJ56">
            <v>0</v>
          </cell>
          <cell r="IK56">
            <v>19182</v>
          </cell>
          <cell r="IL56">
            <v>0</v>
          </cell>
          <cell r="IM56">
            <v>19182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343.54416596300001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8701</v>
          </cell>
          <cell r="JH56">
            <v>0</v>
          </cell>
          <cell r="JI56">
            <v>8701</v>
          </cell>
          <cell r="JJ56">
            <v>263.32833638299996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8596</v>
          </cell>
          <cell r="JS56">
            <v>0</v>
          </cell>
          <cell r="JT56">
            <v>8596</v>
          </cell>
          <cell r="JU56">
            <v>46.248198900000006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104</v>
          </cell>
          <cell r="KD56">
            <v>0</v>
          </cell>
          <cell r="KE56">
            <v>104</v>
          </cell>
          <cell r="KF56">
            <v>33.967630679999999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1</v>
          </cell>
          <cell r="KO56">
            <v>0</v>
          </cell>
          <cell r="KP56">
            <v>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33.967630679999999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1</v>
          </cell>
          <cell r="LK56">
            <v>0</v>
          </cell>
          <cell r="LL56">
            <v>1</v>
          </cell>
          <cell r="LQ56">
            <v>0</v>
          </cell>
          <cell r="LR56">
            <v>165.4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55.8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19922.942175616463</v>
          </cell>
          <cell r="OV56">
            <v>346.28899999999999</v>
          </cell>
          <cell r="OW56">
            <v>214</v>
          </cell>
          <cell r="OX56">
            <v>1</v>
          </cell>
          <cell r="OY56">
            <v>19921</v>
          </cell>
          <cell r="OZ56">
            <v>4592.4061264929987</v>
          </cell>
        </row>
        <row r="57">
          <cell r="A57" t="str">
            <v>Г</v>
          </cell>
          <cell r="B57" t="str">
            <v>1.1.2.2</v>
          </cell>
          <cell r="C57" t="str">
            <v>Реконструкция, модернизация, техническое перевооружение линий электропередачи всего, в том числе:</v>
          </cell>
          <cell r="D57" t="str">
            <v>Г</v>
          </cell>
          <cell r="E57">
            <v>1489.9427738950064</v>
          </cell>
          <cell r="H57">
            <v>1063.6272908610001</v>
          </cell>
          <cell r="J57">
            <v>5318.0867780130066</v>
          </cell>
          <cell r="K57">
            <v>726.81434337900623</v>
          </cell>
          <cell r="L57">
            <v>4591.2724346340001</v>
          </cell>
          <cell r="M57">
            <v>0</v>
          </cell>
          <cell r="N57">
            <v>0</v>
          </cell>
          <cell r="O57">
            <v>170.67717430038584</v>
          </cell>
          <cell r="P57">
            <v>2407.3937657889996</v>
          </cell>
          <cell r="Q57">
            <v>2013.2014945446142</v>
          </cell>
          <cell r="R57">
            <v>380.85718400482654</v>
          </cell>
          <cell r="S57">
            <v>265.24731125317402</v>
          </cell>
          <cell r="T57">
            <v>0</v>
          </cell>
          <cell r="U57">
            <v>96.341560626377088</v>
          </cell>
          <cell r="V57">
            <v>0</v>
          </cell>
          <cell r="W57">
            <v>19.268312125275418</v>
          </cell>
          <cell r="X57">
            <v>66.426733598649633</v>
          </cell>
          <cell r="Y57">
            <v>0</v>
          </cell>
          <cell r="Z57">
            <v>0</v>
          </cell>
          <cell r="AA57">
            <v>55.355611332208028</v>
          </cell>
          <cell r="AB57">
            <v>0</v>
          </cell>
          <cell r="AC57">
            <v>11.071122266441606</v>
          </cell>
          <cell r="AD57">
            <v>36</v>
          </cell>
          <cell r="AE57">
            <v>24</v>
          </cell>
          <cell r="AF57">
            <v>0</v>
          </cell>
          <cell r="AG57">
            <v>10</v>
          </cell>
          <cell r="AH57">
            <v>0</v>
          </cell>
          <cell r="AI57">
            <v>2</v>
          </cell>
          <cell r="AJ57">
            <v>123.6383119979714</v>
          </cell>
          <cell r="AK57">
            <v>120</v>
          </cell>
          <cell r="AL57">
            <v>0</v>
          </cell>
          <cell r="AM57">
            <v>3.0319266649761665</v>
          </cell>
          <cell r="AN57">
            <v>0</v>
          </cell>
          <cell r="AO57">
            <v>0.60638533299523312</v>
          </cell>
          <cell r="AP57">
            <v>154.79213840820549</v>
          </cell>
          <cell r="AQ57">
            <v>121.24731125317402</v>
          </cell>
          <cell r="AR57">
            <v>0</v>
          </cell>
          <cell r="AS57">
            <v>27.954022629192899</v>
          </cell>
          <cell r="AT57">
            <v>0</v>
          </cell>
          <cell r="AU57">
            <v>5.5908045258385783</v>
          </cell>
          <cell r="AV57">
            <v>123.6383119979714</v>
          </cell>
          <cell r="AW57">
            <v>120</v>
          </cell>
          <cell r="AX57">
            <v>0</v>
          </cell>
          <cell r="AY57">
            <v>3.0319266649761665</v>
          </cell>
          <cell r="AZ57">
            <v>0</v>
          </cell>
          <cell r="BA57">
            <v>0.60638533299523312</v>
          </cell>
          <cell r="BB57">
            <v>1</v>
          </cell>
          <cell r="BC57" t="str">
            <v/>
          </cell>
          <cell r="BD57">
            <v>3</v>
          </cell>
          <cell r="BE57" t="str">
            <v/>
          </cell>
          <cell r="BF57" t="str">
            <v>1 3</v>
          </cell>
          <cell r="BG57">
            <v>300.49886034499997</v>
          </cell>
          <cell r="BH57">
            <v>239.608787775</v>
          </cell>
          <cell r="BI57">
            <v>0</v>
          </cell>
          <cell r="BJ57">
            <v>50.704227141666664</v>
          </cell>
          <cell r="BK57">
            <v>0</v>
          </cell>
          <cell r="BL57">
            <v>10.185845428333332</v>
          </cell>
          <cell r="BM57">
            <v>60.845072570000006</v>
          </cell>
          <cell r="BN57">
            <v>0</v>
          </cell>
          <cell r="BO57">
            <v>0</v>
          </cell>
          <cell r="BP57">
            <v>50.704227141666664</v>
          </cell>
          <cell r="BQ57">
            <v>0</v>
          </cell>
          <cell r="BR57">
            <v>10.140845428333332</v>
          </cell>
          <cell r="BS57">
            <v>4.4999999999999998E-2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4.4999999999999998E-2</v>
          </cell>
          <cell r="BY57">
            <v>239.608787775</v>
          </cell>
          <cell r="BZ57">
            <v>239.608787775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239.608787775</v>
          </cell>
          <cell r="CL57">
            <v>239.608787775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>
            <v>2</v>
          </cell>
          <cell r="CS57">
            <v>3</v>
          </cell>
          <cell r="CT57" t="str">
            <v/>
          </cell>
          <cell r="CU57" t="str">
            <v>2 3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906.01247173499996</v>
          </cell>
          <cell r="DG57">
            <v>4060.1439405575056</v>
          </cell>
          <cell r="DH57">
            <v>593.29393178750593</v>
          </cell>
          <cell r="DI57">
            <v>3466.8500087699999</v>
          </cell>
          <cell r="DJ57">
            <v>36.684146650000002</v>
          </cell>
          <cell r="DK57">
            <v>1997.2028118200003</v>
          </cell>
          <cell r="DL57">
            <v>1190.2507855899999</v>
          </cell>
          <cell r="DM57">
            <v>242.71226471</v>
          </cell>
          <cell r="DN57">
            <v>2408.0854113406808</v>
          </cell>
          <cell r="DS57">
            <v>0</v>
          </cell>
          <cell r="DT57">
            <v>84</v>
          </cell>
          <cell r="DU57">
            <v>716.27869118855017</v>
          </cell>
          <cell r="DV57">
            <v>1607.8067201521303</v>
          </cell>
          <cell r="DW57">
            <v>716.27869118855017</v>
          </cell>
          <cell r="DX57">
            <v>1</v>
          </cell>
          <cell r="DY57">
            <v>1</v>
          </cell>
          <cell r="DZ57">
            <v>1</v>
          </cell>
          <cell r="EA57" t="str">
            <v/>
          </cell>
          <cell r="EB57" t="str">
            <v>1 1 1</v>
          </cell>
          <cell r="EC57">
            <v>4276.1768974300003</v>
          </cell>
          <cell r="ED57">
            <v>192.46159611999997</v>
          </cell>
          <cell r="EE57">
            <v>2578.9925768100002</v>
          </cell>
          <cell r="EF57">
            <v>1324.0510200399999</v>
          </cell>
          <cell r="EG57">
            <v>180.67170436000001</v>
          </cell>
          <cell r="EH57">
            <v>517.99511308000001</v>
          </cell>
          <cell r="EI57">
            <v>0</v>
          </cell>
          <cell r="EJ57">
            <v>309.99903376999998</v>
          </cell>
          <cell r="EK57">
            <v>188.35102584999998</v>
          </cell>
          <cell r="EL57">
            <v>19.64505346</v>
          </cell>
          <cell r="EM57">
            <v>952.90282632999993</v>
          </cell>
          <cell r="EN57">
            <v>184.28371113</v>
          </cell>
          <cell r="EO57">
            <v>519.59158761999993</v>
          </cell>
          <cell r="EP57">
            <v>207.97159898000004</v>
          </cell>
          <cell r="EQ57">
            <v>41.055928600000001</v>
          </cell>
          <cell r="ER57">
            <v>2805.2789580200001</v>
          </cell>
          <cell r="ES57">
            <v>8.177884989999999</v>
          </cell>
          <cell r="ET57">
            <v>1749.4019554199999</v>
          </cell>
          <cell r="EU57">
            <v>927.72839521000003</v>
          </cell>
          <cell r="EV57">
            <v>119.97072230000001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2805.2789580200001</v>
          </cell>
          <cell r="FC57">
            <v>8.177884989999999</v>
          </cell>
          <cell r="FD57">
            <v>1749.4019554199999</v>
          </cell>
          <cell r="FE57">
            <v>927.72839521000003</v>
          </cell>
          <cell r="FF57">
            <v>119.97072230000001</v>
          </cell>
          <cell r="FG57" t="str">
            <v/>
          </cell>
          <cell r="FH57">
            <v>1</v>
          </cell>
          <cell r="FI57">
            <v>1</v>
          </cell>
          <cell r="FJ57">
            <v>1</v>
          </cell>
          <cell r="FK57" t="str">
            <v>1 1 1</v>
          </cell>
          <cell r="FN57">
            <v>11773.071493446381</v>
          </cell>
          <cell r="FO57">
            <v>0</v>
          </cell>
          <cell r="FP57">
            <v>410.43100000000004</v>
          </cell>
          <cell r="FQ57">
            <v>0</v>
          </cell>
          <cell r="FR57">
            <v>1452.1193482625131</v>
          </cell>
          <cell r="FS57">
            <v>1310.5793482625131</v>
          </cell>
          <cell r="FT57">
            <v>73.739999999999995</v>
          </cell>
          <cell r="FU57">
            <v>67.8</v>
          </cell>
          <cell r="FV57">
            <v>123369</v>
          </cell>
          <cell r="FW57">
            <v>0</v>
          </cell>
          <cell r="FX57">
            <v>123369</v>
          </cell>
          <cell r="FZ57">
            <v>3464.8544089900006</v>
          </cell>
          <cell r="GA57">
            <v>0</v>
          </cell>
          <cell r="GB57">
            <v>158.99700000000001</v>
          </cell>
          <cell r="GC57">
            <v>0</v>
          </cell>
          <cell r="GD57">
            <v>698.12799999999993</v>
          </cell>
          <cell r="GE57">
            <v>638.42799999999988</v>
          </cell>
          <cell r="GF57">
            <v>0</v>
          </cell>
          <cell r="GG57">
            <v>59.7</v>
          </cell>
          <cell r="GH57">
            <v>4800</v>
          </cell>
          <cell r="GI57">
            <v>0</v>
          </cell>
          <cell r="GJ57">
            <v>4800</v>
          </cell>
          <cell r="GK57">
            <v>5951.329949809804</v>
          </cell>
          <cell r="GL57">
            <v>0</v>
          </cell>
          <cell r="GM57">
            <v>111.2</v>
          </cell>
          <cell r="GN57">
            <v>0</v>
          </cell>
          <cell r="GO57">
            <v>223.44755331708038</v>
          </cell>
          <cell r="GP57">
            <v>152.44755331708035</v>
          </cell>
          <cell r="GQ57">
            <v>71</v>
          </cell>
          <cell r="GR57">
            <v>0</v>
          </cell>
          <cell r="GS57">
            <v>19182</v>
          </cell>
          <cell r="GT57">
            <v>0</v>
          </cell>
          <cell r="GU57">
            <v>19182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5951.329949809804</v>
          </cell>
          <cell r="ID57">
            <v>0</v>
          </cell>
          <cell r="IE57">
            <v>111.2</v>
          </cell>
          <cell r="IF57">
            <v>0</v>
          </cell>
          <cell r="IG57">
            <v>223.44755331708038</v>
          </cell>
          <cell r="IH57">
            <v>152.44755331708035</v>
          </cell>
          <cell r="II57">
            <v>71</v>
          </cell>
          <cell r="IJ57">
            <v>0</v>
          </cell>
          <cell r="IK57">
            <v>19182</v>
          </cell>
          <cell r="IL57">
            <v>0</v>
          </cell>
          <cell r="IM57">
            <v>19182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343.54416596300001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8701</v>
          </cell>
          <cell r="JH57">
            <v>0</v>
          </cell>
          <cell r="JI57">
            <v>8701</v>
          </cell>
          <cell r="JJ57">
            <v>263.32833638299996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8596</v>
          </cell>
          <cell r="JS57">
            <v>0</v>
          </cell>
          <cell r="JT57">
            <v>8596</v>
          </cell>
          <cell r="JU57">
            <v>46.248198900000006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104</v>
          </cell>
          <cell r="KD57">
            <v>0</v>
          </cell>
          <cell r="KE57">
            <v>104</v>
          </cell>
          <cell r="KF57">
            <v>33.967630679999999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1</v>
          </cell>
          <cell r="KO57">
            <v>0</v>
          </cell>
          <cell r="KP57">
            <v>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33.967630679999999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1</v>
          </cell>
          <cell r="LK57">
            <v>0</v>
          </cell>
          <cell r="LL57">
            <v>1</v>
          </cell>
          <cell r="LQ57">
            <v>0</v>
          </cell>
          <cell r="LR57">
            <v>165.4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55.8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19922.942175616463</v>
          </cell>
          <cell r="OV57">
            <v>346.28899999999999</v>
          </cell>
          <cell r="OW57">
            <v>214</v>
          </cell>
          <cell r="OX57">
            <v>1</v>
          </cell>
          <cell r="OY57">
            <v>19921</v>
          </cell>
          <cell r="OZ57">
            <v>4592.4061264929987</v>
          </cell>
        </row>
        <row r="58">
          <cell r="A58" t="str">
            <v>Г</v>
          </cell>
          <cell r="B58" t="str">
            <v>1.1.2.2.1</v>
          </cell>
          <cell r="C58" t="str">
            <v>Реконструкция линий электропередачи всего, в том числе:</v>
          </cell>
          <cell r="D58" t="str">
            <v>Г</v>
          </cell>
          <cell r="E58">
            <v>1489.9427738950064</v>
          </cell>
          <cell r="H58">
            <v>1063.6272908610001</v>
          </cell>
          <cell r="J58">
            <v>5318.0867780130066</v>
          </cell>
          <cell r="K58">
            <v>726.81434337900623</v>
          </cell>
          <cell r="L58">
            <v>4591.2724346340001</v>
          </cell>
          <cell r="M58">
            <v>0</v>
          </cell>
          <cell r="N58">
            <v>0</v>
          </cell>
          <cell r="O58">
            <v>170.67717430038584</v>
          </cell>
          <cell r="P58">
            <v>2407.3937657889996</v>
          </cell>
          <cell r="Q58">
            <v>2013.2014945446142</v>
          </cell>
          <cell r="R58">
            <v>380.85718400482654</v>
          </cell>
          <cell r="S58">
            <v>265.24731125317402</v>
          </cell>
          <cell r="T58">
            <v>0</v>
          </cell>
          <cell r="U58">
            <v>96.341560626377088</v>
          </cell>
          <cell r="V58">
            <v>0</v>
          </cell>
          <cell r="W58">
            <v>19.268312125275418</v>
          </cell>
          <cell r="X58">
            <v>66.426733598649633</v>
          </cell>
          <cell r="Y58">
            <v>0</v>
          </cell>
          <cell r="Z58">
            <v>0</v>
          </cell>
          <cell r="AA58">
            <v>55.355611332208028</v>
          </cell>
          <cell r="AB58">
            <v>0</v>
          </cell>
          <cell r="AC58">
            <v>11.071122266441606</v>
          </cell>
          <cell r="AD58">
            <v>36</v>
          </cell>
          <cell r="AE58">
            <v>24</v>
          </cell>
          <cell r="AF58">
            <v>0</v>
          </cell>
          <cell r="AG58">
            <v>10</v>
          </cell>
          <cell r="AH58">
            <v>0</v>
          </cell>
          <cell r="AI58">
            <v>2</v>
          </cell>
          <cell r="AJ58">
            <v>123.6383119979714</v>
          </cell>
          <cell r="AK58">
            <v>120</v>
          </cell>
          <cell r="AL58">
            <v>0</v>
          </cell>
          <cell r="AM58">
            <v>3.0319266649761665</v>
          </cell>
          <cell r="AN58">
            <v>0</v>
          </cell>
          <cell r="AO58">
            <v>0.60638533299523312</v>
          </cell>
          <cell r="AP58">
            <v>154.79213840820549</v>
          </cell>
          <cell r="AQ58">
            <v>121.24731125317402</v>
          </cell>
          <cell r="AR58">
            <v>0</v>
          </cell>
          <cell r="AS58">
            <v>27.954022629192899</v>
          </cell>
          <cell r="AT58">
            <v>0</v>
          </cell>
          <cell r="AU58">
            <v>5.5908045258385783</v>
          </cell>
          <cell r="AV58">
            <v>123.6383119979714</v>
          </cell>
          <cell r="AW58">
            <v>120</v>
          </cell>
          <cell r="AX58">
            <v>0</v>
          </cell>
          <cell r="AY58">
            <v>3.0319266649761665</v>
          </cell>
          <cell r="AZ58">
            <v>0</v>
          </cell>
          <cell r="BA58">
            <v>0.60638533299523312</v>
          </cell>
          <cell r="BB58">
            <v>1</v>
          </cell>
          <cell r="BC58" t="str">
            <v/>
          </cell>
          <cell r="BD58">
            <v>3</v>
          </cell>
          <cell r="BE58" t="str">
            <v/>
          </cell>
          <cell r="BF58" t="str">
            <v>1 3</v>
          </cell>
          <cell r="BG58">
            <v>300.49886034499997</v>
          </cell>
          <cell r="BH58">
            <v>239.608787775</v>
          </cell>
          <cell r="BI58">
            <v>0</v>
          </cell>
          <cell r="BJ58">
            <v>50.704227141666664</v>
          </cell>
          <cell r="BK58">
            <v>0</v>
          </cell>
          <cell r="BL58">
            <v>10.185845428333332</v>
          </cell>
          <cell r="BM58">
            <v>60.845072570000006</v>
          </cell>
          <cell r="BN58">
            <v>0</v>
          </cell>
          <cell r="BO58">
            <v>0</v>
          </cell>
          <cell r="BP58">
            <v>50.704227141666664</v>
          </cell>
          <cell r="BQ58">
            <v>0</v>
          </cell>
          <cell r="BR58">
            <v>10.140845428333332</v>
          </cell>
          <cell r="BS58">
            <v>4.4999999999999998E-2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4.4999999999999998E-2</v>
          </cell>
          <cell r="BY58">
            <v>239.608787775</v>
          </cell>
          <cell r="BZ58">
            <v>239.608787775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239.608787775</v>
          </cell>
          <cell r="CL58">
            <v>239.608787775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>
            <v>2</v>
          </cell>
          <cell r="CS58">
            <v>3</v>
          </cell>
          <cell r="CT58" t="str">
            <v/>
          </cell>
          <cell r="CU58" t="str">
            <v>2 3</v>
          </cell>
          <cell r="CX58">
            <v>11773.071493446381</v>
          </cell>
          <cell r="CY58">
            <v>2007.6103241393257</v>
          </cell>
          <cell r="CZ58">
            <v>3841.5348877713004</v>
          </cell>
          <cell r="DA58">
            <v>3963.2928893735866</v>
          </cell>
          <cell r="DB58">
            <v>1960.6333921621663</v>
          </cell>
          <cell r="DE58">
            <v>906.01247173499996</v>
          </cell>
          <cell r="DG58">
            <v>4060.1439405575056</v>
          </cell>
          <cell r="DH58">
            <v>593.29393178750593</v>
          </cell>
          <cell r="DI58">
            <v>3466.8500087699999</v>
          </cell>
          <cell r="DJ58">
            <v>36.684146650000002</v>
          </cell>
          <cell r="DK58">
            <v>1997.2028118200003</v>
          </cell>
          <cell r="DL58">
            <v>1190.2507855899999</v>
          </cell>
          <cell r="DM58">
            <v>242.71226471</v>
          </cell>
          <cell r="DN58">
            <v>2408.0854113406808</v>
          </cell>
          <cell r="DS58">
            <v>0</v>
          </cell>
          <cell r="DT58">
            <v>84</v>
          </cell>
          <cell r="DU58">
            <v>716.27869118855017</v>
          </cell>
          <cell r="DV58">
            <v>1607.8067201521303</v>
          </cell>
          <cell r="DW58">
            <v>716.27869118855017</v>
          </cell>
          <cell r="DX58">
            <v>1</v>
          </cell>
          <cell r="DY58">
            <v>1</v>
          </cell>
          <cell r="DZ58">
            <v>1</v>
          </cell>
          <cell r="EA58" t="str">
            <v/>
          </cell>
          <cell r="EB58" t="str">
            <v>1 1 1</v>
          </cell>
          <cell r="EC58">
            <v>4276.1768974300003</v>
          </cell>
          <cell r="ED58">
            <v>192.46159611999997</v>
          </cell>
          <cell r="EE58">
            <v>2578.9925768100002</v>
          </cell>
          <cell r="EF58">
            <v>1324.0510200399999</v>
          </cell>
          <cell r="EG58">
            <v>180.67170436000001</v>
          </cell>
          <cell r="EH58">
            <v>517.99511308000001</v>
          </cell>
          <cell r="EI58">
            <v>0</v>
          </cell>
          <cell r="EJ58">
            <v>309.99903376999998</v>
          </cell>
          <cell r="EK58">
            <v>188.35102584999998</v>
          </cell>
          <cell r="EL58">
            <v>19.64505346</v>
          </cell>
          <cell r="EM58">
            <v>952.90282632999993</v>
          </cell>
          <cell r="EN58">
            <v>184.28371113</v>
          </cell>
          <cell r="EO58">
            <v>519.59158761999993</v>
          </cell>
          <cell r="EP58">
            <v>207.97159898000004</v>
          </cell>
          <cell r="EQ58">
            <v>41.055928600000001</v>
          </cell>
          <cell r="ER58">
            <v>2805.2789580200001</v>
          </cell>
          <cell r="ES58">
            <v>8.177884989999999</v>
          </cell>
          <cell r="ET58">
            <v>1749.4019554199999</v>
          </cell>
          <cell r="EU58">
            <v>927.72839521000003</v>
          </cell>
          <cell r="EV58">
            <v>119.97072230000001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2805.2789580200001</v>
          </cell>
          <cell r="FC58">
            <v>8.177884989999999</v>
          </cell>
          <cell r="FD58">
            <v>1749.4019554199999</v>
          </cell>
          <cell r="FE58">
            <v>927.72839521000003</v>
          </cell>
          <cell r="FF58">
            <v>119.97072230000001</v>
          </cell>
          <cell r="FG58" t="str">
            <v/>
          </cell>
          <cell r="FH58">
            <v>1</v>
          </cell>
          <cell r="FI58">
            <v>1</v>
          </cell>
          <cell r="FJ58">
            <v>1</v>
          </cell>
          <cell r="FK58" t="str">
            <v>1 1 1</v>
          </cell>
          <cell r="FN58">
            <v>11773.071493446381</v>
          </cell>
          <cell r="FO58">
            <v>0</v>
          </cell>
          <cell r="FP58">
            <v>410.43100000000004</v>
          </cell>
          <cell r="FQ58">
            <v>0</v>
          </cell>
          <cell r="FR58">
            <v>1452.1193482625131</v>
          </cell>
          <cell r="FS58">
            <v>1310.5793482625131</v>
          </cell>
          <cell r="FT58">
            <v>73.739999999999995</v>
          </cell>
          <cell r="FU58">
            <v>67.8</v>
          </cell>
          <cell r="FV58">
            <v>123369</v>
          </cell>
          <cell r="FW58">
            <v>0</v>
          </cell>
          <cell r="FX58">
            <v>123369</v>
          </cell>
          <cell r="FZ58">
            <v>3464.8544089900006</v>
          </cell>
          <cell r="GA58">
            <v>0</v>
          </cell>
          <cell r="GB58">
            <v>158.99700000000001</v>
          </cell>
          <cell r="GC58">
            <v>0</v>
          </cell>
          <cell r="GD58">
            <v>698.12799999999993</v>
          </cell>
          <cell r="GE58">
            <v>638.42799999999988</v>
          </cell>
          <cell r="GF58">
            <v>0</v>
          </cell>
          <cell r="GG58">
            <v>59.7</v>
          </cell>
          <cell r="GH58">
            <v>4800</v>
          </cell>
          <cell r="GI58">
            <v>0</v>
          </cell>
          <cell r="GJ58">
            <v>4800</v>
          </cell>
          <cell r="GK58">
            <v>5951.329949809804</v>
          </cell>
          <cell r="GL58">
            <v>0</v>
          </cell>
          <cell r="GM58">
            <v>111.2</v>
          </cell>
          <cell r="GN58">
            <v>0</v>
          </cell>
          <cell r="GO58">
            <v>223.44755331708038</v>
          </cell>
          <cell r="GP58">
            <v>152.44755331708035</v>
          </cell>
          <cell r="GQ58">
            <v>71</v>
          </cell>
          <cell r="GR58">
            <v>0</v>
          </cell>
          <cell r="GS58">
            <v>19182</v>
          </cell>
          <cell r="GT58">
            <v>0</v>
          </cell>
          <cell r="GU58">
            <v>19182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5951.329949809804</v>
          </cell>
          <cell r="ID58">
            <v>0</v>
          </cell>
          <cell r="IE58">
            <v>111.2</v>
          </cell>
          <cell r="IF58">
            <v>0</v>
          </cell>
          <cell r="IG58">
            <v>223.44755331708038</v>
          </cell>
          <cell r="IH58">
            <v>152.44755331708035</v>
          </cell>
          <cell r="II58">
            <v>71</v>
          </cell>
          <cell r="IJ58">
            <v>0</v>
          </cell>
          <cell r="IK58">
            <v>19182</v>
          </cell>
          <cell r="IL58">
            <v>0</v>
          </cell>
          <cell r="IM58">
            <v>19182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343.54416596300001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8701</v>
          </cell>
          <cell r="JH58">
            <v>0</v>
          </cell>
          <cell r="JI58">
            <v>8701</v>
          </cell>
          <cell r="JJ58">
            <v>263.32833638299996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8596</v>
          </cell>
          <cell r="JS58">
            <v>0</v>
          </cell>
          <cell r="JT58">
            <v>8596</v>
          </cell>
          <cell r="JU58">
            <v>46.248198900000006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104</v>
          </cell>
          <cell r="KD58">
            <v>0</v>
          </cell>
          <cell r="KE58">
            <v>104</v>
          </cell>
          <cell r="KF58">
            <v>33.967630679999999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1</v>
          </cell>
          <cell r="KO58">
            <v>0</v>
          </cell>
          <cell r="KP58">
            <v>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33.967630679999999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1</v>
          </cell>
          <cell r="LK58">
            <v>0</v>
          </cell>
          <cell r="LL58">
            <v>1</v>
          </cell>
          <cell r="LQ58">
            <v>0</v>
          </cell>
          <cell r="LR58">
            <v>165.4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55.8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 t="str">
            <v>нд</v>
          </cell>
          <cell r="OM58" t="str">
            <v>нд</v>
          </cell>
          <cell r="ON58" t="str">
            <v>нд</v>
          </cell>
          <cell r="OO58" t="str">
            <v>нд</v>
          </cell>
          <cell r="OP58" t="str">
            <v>нд</v>
          </cell>
          <cell r="OT58">
            <v>19922.942175616463</v>
          </cell>
          <cell r="OV58">
            <v>346.28899999999999</v>
          </cell>
          <cell r="OW58">
            <v>214</v>
          </cell>
          <cell r="OX58">
            <v>1</v>
          </cell>
          <cell r="OY58">
            <v>19921</v>
          </cell>
          <cell r="OZ58">
            <v>4592.4061264929987</v>
          </cell>
        </row>
        <row r="59">
          <cell r="A59" t="str">
            <v>I_Che165</v>
          </cell>
          <cell r="B59" t="str">
            <v>1.1.2.2.1</v>
          </cell>
          <cell r="C59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9" t="str">
            <v>I_Che165</v>
          </cell>
          <cell r="E59">
            <v>637.42239562999998</v>
          </cell>
          <cell r="H59">
            <v>633.72764840000002</v>
          </cell>
          <cell r="J59">
            <v>142.58392464999994</v>
          </cell>
          <cell r="K59">
            <v>5.0930780799999411</v>
          </cell>
          <cell r="L59">
            <v>137.49084657</v>
          </cell>
          <cell r="M59">
            <v>0</v>
          </cell>
          <cell r="N59">
            <v>0</v>
          </cell>
          <cell r="O59">
            <v>0.51806827038583747</v>
          </cell>
          <cell r="P59">
            <v>0</v>
          </cell>
          <cell r="Q59">
            <v>136.97277829961416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1.39833085</v>
          </cell>
          <cell r="BH59">
            <v>0</v>
          </cell>
          <cell r="BI59">
            <v>0</v>
          </cell>
          <cell r="BJ59">
            <v>1.1652757083333334</v>
          </cell>
          <cell r="BK59">
            <v>0</v>
          </cell>
          <cell r="BL59">
            <v>0.23305514166666663</v>
          </cell>
          <cell r="BM59">
            <v>1.39833085</v>
          </cell>
          <cell r="BN59">
            <v>0</v>
          </cell>
          <cell r="BO59">
            <v>0</v>
          </cell>
          <cell r="BP59">
            <v>1.1652757083333334</v>
          </cell>
          <cell r="BQ59">
            <v>0</v>
          </cell>
          <cell r="BR59">
            <v>0.23305514166666663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533.65565765833389</v>
          </cell>
          <cell r="CY59">
            <v>13.605284141666701</v>
          </cell>
          <cell r="CZ59">
            <v>494.54232447499999</v>
          </cell>
          <cell r="DA59">
            <v>1.3520099999999999</v>
          </cell>
          <cell r="DB59">
            <v>24.156039041667164</v>
          </cell>
          <cell r="DE59">
            <v>530.38784674999999</v>
          </cell>
          <cell r="DG59">
            <v>117.2426501883339</v>
          </cell>
          <cell r="DH59">
            <v>3.2678109083338995</v>
          </cell>
          <cell r="DI59">
            <v>113.97483928</v>
          </cell>
          <cell r="DJ59">
            <v>0</v>
          </cell>
          <cell r="DK59">
            <v>109.07154517000001</v>
          </cell>
          <cell r="DL59">
            <v>1.3519779999999999</v>
          </cell>
          <cell r="DM59">
            <v>3.5513161100000001</v>
          </cell>
          <cell r="DN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533.65565765833389</v>
          </cell>
          <cell r="FO59">
            <v>0</v>
          </cell>
          <cell r="FP59">
            <v>0</v>
          </cell>
          <cell r="FQ59">
            <v>0</v>
          </cell>
          <cell r="FR59">
            <v>39.942</v>
          </cell>
          <cell r="FS59">
            <v>39.942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205.88501065</v>
          </cell>
          <cell r="GA59">
            <v>0</v>
          </cell>
          <cell r="GB59">
            <v>0</v>
          </cell>
          <cell r="GC59">
            <v>0</v>
          </cell>
          <cell r="GD59">
            <v>16.184000000000001</v>
          </cell>
          <cell r="GE59">
            <v>16.184000000000001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637.42239562999998</v>
          </cell>
          <cell r="OV59">
            <v>39.942</v>
          </cell>
          <cell r="OW59">
            <v>0</v>
          </cell>
          <cell r="OX59">
            <v>0</v>
          </cell>
          <cell r="OY59">
            <v>0</v>
          </cell>
          <cell r="OZ59">
            <v>530.38784674999999</v>
          </cell>
        </row>
        <row r="60">
          <cell r="A60" t="str">
            <v>K_Che352</v>
          </cell>
          <cell r="B60" t="str">
            <v>1.1.2.2.1</v>
          </cell>
          <cell r="C60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0" t="str">
            <v>K_Che352</v>
          </cell>
          <cell r="E60">
            <v>574.56026225317419</v>
          </cell>
          <cell r="H60">
            <v>257.433435175</v>
          </cell>
          <cell r="J60">
            <v>557.1502662531741</v>
          </cell>
          <cell r="K60">
            <v>556.78061485317414</v>
          </cell>
          <cell r="L60">
            <v>0.36965140000000002</v>
          </cell>
          <cell r="M60">
            <v>0</v>
          </cell>
          <cell r="N60">
            <v>0</v>
          </cell>
          <cell r="O60">
            <v>0.30804283333333338</v>
          </cell>
          <cell r="P60">
            <v>0</v>
          </cell>
          <cell r="Q60">
            <v>6.1608566666666642E-2</v>
          </cell>
          <cell r="R60">
            <v>265.24731125317402</v>
          </cell>
          <cell r="S60">
            <v>265.24731125317402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24</v>
          </cell>
          <cell r="AE60">
            <v>24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120</v>
          </cell>
          <cell r="AK60">
            <v>120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121.24731125317402</v>
          </cell>
          <cell r="AQ60">
            <v>121.24731125317402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120</v>
          </cell>
          <cell r="AW60">
            <v>120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>
            <v>3</v>
          </cell>
          <cell r="BE60" t="str">
            <v/>
          </cell>
          <cell r="BF60" t="str">
            <v>3</v>
          </cell>
          <cell r="BG60">
            <v>239.65378777499998</v>
          </cell>
          <cell r="BH60">
            <v>239.608787775</v>
          </cell>
          <cell r="BI60">
            <v>0</v>
          </cell>
          <cell r="BJ60">
            <v>0</v>
          </cell>
          <cell r="BK60">
            <v>0</v>
          </cell>
          <cell r="BL60">
            <v>4.4999999999999998E-2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4.4999999999999998E-2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4.4999999999999998E-2</v>
          </cell>
          <cell r="BY60">
            <v>239.608787775</v>
          </cell>
          <cell r="BZ60">
            <v>239.608787775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239.608787775</v>
          </cell>
          <cell r="CL60">
            <v>239.608787775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>
            <v>2</v>
          </cell>
          <cell r="CS60">
            <v>3</v>
          </cell>
          <cell r="CT60" t="str">
            <v/>
          </cell>
          <cell r="CU60" t="str">
            <v>2 3</v>
          </cell>
          <cell r="CX60">
            <v>478.80021854431169</v>
          </cell>
          <cell r="CY60">
            <v>14.508330000000001</v>
          </cell>
          <cell r="CZ60">
            <v>372.80958037118</v>
          </cell>
          <cell r="DA60">
            <v>57.331638078327401</v>
          </cell>
          <cell r="DB60">
            <v>34.150670094804283</v>
          </cell>
          <cell r="DE60">
            <v>231.62790794999998</v>
          </cell>
          <cell r="DG60">
            <v>464.29188854431169</v>
          </cell>
          <cell r="DH60">
            <v>464.29188854431169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221.03942604431168</v>
          </cell>
          <cell r="DS60">
            <v>0</v>
          </cell>
          <cell r="DT60">
            <v>20</v>
          </cell>
          <cell r="DU60">
            <v>100</v>
          </cell>
          <cell r="DV60">
            <v>101.03942604431168</v>
          </cell>
          <cell r="DW60">
            <v>100</v>
          </cell>
          <cell r="DX60" t="str">
            <v/>
          </cell>
          <cell r="DY60">
            <v>1</v>
          </cell>
          <cell r="DZ60">
            <v>1</v>
          </cell>
          <cell r="EA60" t="str">
            <v/>
          </cell>
          <cell r="EB60" t="str">
            <v>1 1</v>
          </cell>
          <cell r="EC60">
            <v>217.11957794999998</v>
          </cell>
          <cell r="ED60">
            <v>3.7499999999999999E-2</v>
          </cell>
          <cell r="EE60">
            <v>213.32128039000003</v>
          </cell>
          <cell r="EF60">
            <v>0</v>
          </cell>
          <cell r="EG60">
            <v>3.7607975599999999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3.7499999999999999E-2</v>
          </cell>
          <cell r="EN60">
            <v>3.7499999999999999E-2</v>
          </cell>
          <cell r="EO60">
            <v>0</v>
          </cell>
          <cell r="EP60">
            <v>0</v>
          </cell>
          <cell r="EQ60">
            <v>0</v>
          </cell>
          <cell r="ER60">
            <v>217.08207794999998</v>
          </cell>
          <cell r="ES60">
            <v>0</v>
          </cell>
          <cell r="ET60">
            <v>213.32128039000003</v>
          </cell>
          <cell r="EU60">
            <v>0</v>
          </cell>
          <cell r="EV60">
            <v>3.7607975599999999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217.08207794999998</v>
          </cell>
          <cell r="FC60">
            <v>0</v>
          </cell>
          <cell r="FD60">
            <v>213.32128039000003</v>
          </cell>
          <cell r="FE60">
            <v>0</v>
          </cell>
          <cell r="FF60">
            <v>3.7607975599999999</v>
          </cell>
          <cell r="FG60" t="str">
            <v/>
          </cell>
          <cell r="FH60">
            <v>1</v>
          </cell>
          <cell r="FI60">
            <v>1</v>
          </cell>
          <cell r="FJ60">
            <v>1</v>
          </cell>
          <cell r="FK60" t="str">
            <v>1 1 1</v>
          </cell>
          <cell r="FN60">
            <v>478.80021854431169</v>
          </cell>
          <cell r="FO60">
            <v>0</v>
          </cell>
          <cell r="FP60">
            <v>0</v>
          </cell>
          <cell r="FQ60">
            <v>0</v>
          </cell>
          <cell r="FR60">
            <v>25.8</v>
          </cell>
          <cell r="FS60">
            <v>25.8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2020</v>
          </cell>
          <cell r="OM60">
            <v>2026</v>
          </cell>
          <cell r="ON60">
            <v>2026</v>
          </cell>
          <cell r="OO60">
            <v>2026</v>
          </cell>
          <cell r="OP60" t="str">
            <v>с</v>
          </cell>
          <cell r="OT60">
            <v>574.56026225317419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O_Che476</v>
          </cell>
          <cell r="B61" t="str">
            <v>1.1.2.2.1</v>
          </cell>
          <cell r="C61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1" t="str">
            <v>O_Che476</v>
          </cell>
          <cell r="E61">
            <v>78.281909324362118</v>
          </cell>
          <cell r="H61">
            <v>52.566983230000005</v>
          </cell>
          <cell r="J61">
            <v>78.281909324362118</v>
          </cell>
          <cell r="K61">
            <v>71.431949324362122</v>
          </cell>
          <cell r="L61">
            <v>6.8499600000000003</v>
          </cell>
          <cell r="M61">
            <v>0</v>
          </cell>
          <cell r="N61">
            <v>0</v>
          </cell>
          <cell r="O61">
            <v>5.7083000000000004</v>
          </cell>
          <cell r="P61">
            <v>0</v>
          </cell>
          <cell r="Q61">
            <v>1.1416599999999999</v>
          </cell>
          <cell r="R61">
            <v>74.561584919516307</v>
          </cell>
          <cell r="S61">
            <v>0</v>
          </cell>
          <cell r="T61">
            <v>0</v>
          </cell>
          <cell r="U61">
            <v>62.134654099596922</v>
          </cell>
          <cell r="V61">
            <v>0</v>
          </cell>
          <cell r="W61">
            <v>12.426930819919384</v>
          </cell>
          <cell r="X61">
            <v>41.016757764484829</v>
          </cell>
          <cell r="Y61">
            <v>0</v>
          </cell>
          <cell r="Z61">
            <v>0</v>
          </cell>
          <cell r="AA61">
            <v>34.180631470404023</v>
          </cell>
          <cell r="AB61">
            <v>0</v>
          </cell>
          <cell r="AC61">
            <v>6.8361262940808061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33.544827155031477</v>
          </cell>
          <cell r="AQ61">
            <v>0</v>
          </cell>
          <cell r="AR61">
            <v>0</v>
          </cell>
          <cell r="AS61">
            <v>27.954022629192899</v>
          </cell>
          <cell r="AT61">
            <v>0</v>
          </cell>
          <cell r="AU61">
            <v>5.5908045258385783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1</v>
          </cell>
          <cell r="BC61" t="str">
            <v/>
          </cell>
          <cell r="BD61" t="str">
            <v/>
          </cell>
          <cell r="BE61" t="str">
            <v/>
          </cell>
          <cell r="BF61" t="str">
            <v>1</v>
          </cell>
          <cell r="BG61">
            <v>45.717023230000002</v>
          </cell>
          <cell r="BH61">
            <v>0</v>
          </cell>
          <cell r="BI61">
            <v>0</v>
          </cell>
          <cell r="BJ61">
            <v>38.097519358333336</v>
          </cell>
          <cell r="BK61">
            <v>0</v>
          </cell>
          <cell r="BL61">
            <v>7.6195038716666659</v>
          </cell>
          <cell r="BM61">
            <v>45.717023230000002</v>
          </cell>
          <cell r="BN61">
            <v>0</v>
          </cell>
          <cell r="BO61">
            <v>0</v>
          </cell>
          <cell r="BP61">
            <v>38.097519358333336</v>
          </cell>
          <cell r="BQ61">
            <v>0</v>
          </cell>
          <cell r="BR61">
            <v>7.6195038716666659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65.234924436968441</v>
          </cell>
          <cell r="CY61">
            <v>5.4397325521826589</v>
          </cell>
          <cell r="CZ61">
            <v>56.232226774862347</v>
          </cell>
          <cell r="DA61">
            <v>1.6193113329358744</v>
          </cell>
          <cell r="DB61">
            <v>1.9436537769875579</v>
          </cell>
          <cell r="DE61">
            <v>43.805819360000001</v>
          </cell>
          <cell r="DG61">
            <v>65.234924436968441</v>
          </cell>
          <cell r="DH61">
            <v>59.52662443696844</v>
          </cell>
          <cell r="DI61">
            <v>5.7083000000000004</v>
          </cell>
          <cell r="DJ61">
            <v>5.7083000000000004</v>
          </cell>
          <cell r="DK61">
            <v>0</v>
          </cell>
          <cell r="DL61">
            <v>0</v>
          </cell>
          <cell r="DM61">
            <v>0</v>
          </cell>
          <cell r="DN61">
            <v>27.954022629192941</v>
          </cell>
          <cell r="DS61">
            <v>0</v>
          </cell>
          <cell r="DT61">
            <v>0</v>
          </cell>
          <cell r="DU61">
            <v>0</v>
          </cell>
          <cell r="DV61">
            <v>27.954022629192941</v>
          </cell>
          <cell r="DW61">
            <v>0</v>
          </cell>
          <cell r="DX61">
            <v>1</v>
          </cell>
          <cell r="DY61" t="str">
            <v/>
          </cell>
          <cell r="DZ61" t="str">
            <v/>
          </cell>
          <cell r="EA61" t="str">
            <v/>
          </cell>
          <cell r="EB61" t="str">
            <v>1</v>
          </cell>
          <cell r="EC61">
            <v>38.09751936</v>
          </cell>
          <cell r="ED61">
            <v>0</v>
          </cell>
          <cell r="EE61">
            <v>34.522875730000003</v>
          </cell>
          <cell r="EF61">
            <v>2.0655309599999998</v>
          </cell>
          <cell r="EG61">
            <v>1.5091126699999999</v>
          </cell>
          <cell r="EH61">
            <v>38.09751936</v>
          </cell>
          <cell r="EI61">
            <v>0</v>
          </cell>
          <cell r="EJ61">
            <v>34.522875730000003</v>
          </cell>
          <cell r="EK61">
            <v>2.0655309599999998</v>
          </cell>
          <cell r="EL61">
            <v>1.5091126699999999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65.234924436968441</v>
          </cell>
          <cell r="FO61">
            <v>0</v>
          </cell>
          <cell r="FP61">
            <v>0.25</v>
          </cell>
          <cell r="FQ61">
            <v>0</v>
          </cell>
          <cell r="FR61">
            <v>17.73</v>
          </cell>
          <cell r="FS61">
            <v>17.73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65.234924436968441</v>
          </cell>
          <cell r="GL61">
            <v>0</v>
          </cell>
          <cell r="GM61">
            <v>0.25</v>
          </cell>
          <cell r="GN61">
            <v>0</v>
          </cell>
          <cell r="GO61">
            <v>17.73</v>
          </cell>
          <cell r="GP61">
            <v>17.73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65.234924436968441</v>
          </cell>
          <cell r="ID61">
            <v>0</v>
          </cell>
          <cell r="IE61">
            <v>0.25</v>
          </cell>
          <cell r="IF61">
            <v>0</v>
          </cell>
          <cell r="IG61">
            <v>17.73</v>
          </cell>
          <cell r="IH61">
            <v>17.73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2024</v>
          </cell>
          <cell r="OM61">
            <v>2025</v>
          </cell>
          <cell r="ON61">
            <v>2025</v>
          </cell>
          <cell r="OO61">
            <v>2025</v>
          </cell>
          <cell r="OP61" t="str">
            <v>п</v>
          </cell>
          <cell r="OT61">
            <v>78.281909324362118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M_Che445</v>
          </cell>
          <cell r="B62" t="str">
            <v>1.1.2.2.1</v>
          </cell>
          <cell r="C62" t="str">
            <v>Реконструкция ВЛ-10кВ Ф-9 ПС 110 "Курчалой" с. Цацан-Юрт, протяженностью 15 км</v>
          </cell>
          <cell r="D62" t="str">
            <v>M_Che445</v>
          </cell>
          <cell r="E62">
            <v>43.332439488019702</v>
          </cell>
          <cell r="H62">
            <v>38.818186840000003</v>
          </cell>
          <cell r="J62">
            <v>40.666603778019699</v>
          </cell>
          <cell r="K62">
            <v>8.2312223680197008</v>
          </cell>
          <cell r="L62">
            <v>32.435381409999998</v>
          </cell>
          <cell r="M62">
            <v>0</v>
          </cell>
          <cell r="N62">
            <v>0</v>
          </cell>
          <cell r="O62">
            <v>27.029484508333333</v>
          </cell>
          <cell r="P62">
            <v>0</v>
          </cell>
          <cell r="Q62">
            <v>5.4058969016666669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3.7169697199999998</v>
          </cell>
          <cell r="BH62">
            <v>0</v>
          </cell>
          <cell r="BI62">
            <v>0</v>
          </cell>
          <cell r="BJ62">
            <v>3.0974747666666667</v>
          </cell>
          <cell r="BK62">
            <v>0</v>
          </cell>
          <cell r="BL62">
            <v>0.61949495333333315</v>
          </cell>
          <cell r="BM62">
            <v>3.7169697199999998</v>
          </cell>
          <cell r="BN62">
            <v>0</v>
          </cell>
          <cell r="BO62">
            <v>0</v>
          </cell>
          <cell r="BP62">
            <v>3.0974747666666667</v>
          </cell>
          <cell r="BQ62">
            <v>0</v>
          </cell>
          <cell r="BR62">
            <v>0.61949495333333315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36.110366240016418</v>
          </cell>
          <cell r="CY62">
            <v>2.22153</v>
          </cell>
          <cell r="CZ62">
            <v>28.990086096088611</v>
          </cell>
          <cell r="DA62">
            <v>3.3461898569118893</v>
          </cell>
          <cell r="DB62">
            <v>1.552560287015917</v>
          </cell>
          <cell r="DE62">
            <v>32.355719988333334</v>
          </cell>
          <cell r="DG62">
            <v>33.888836481683086</v>
          </cell>
          <cell r="DH62">
            <v>3.7546462516830843</v>
          </cell>
          <cell r="DI62">
            <v>30.134190229999998</v>
          </cell>
          <cell r="DJ62">
            <v>0</v>
          </cell>
          <cell r="DK62">
            <v>26.116195150000003</v>
          </cell>
          <cell r="DL62">
            <v>3.1652804899999998</v>
          </cell>
          <cell r="DM62">
            <v>0.85271458999999994</v>
          </cell>
          <cell r="DN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36.110366240016418</v>
          </cell>
          <cell r="FO62">
            <v>0</v>
          </cell>
          <cell r="FP62">
            <v>0</v>
          </cell>
          <cell r="FQ62">
            <v>0</v>
          </cell>
          <cell r="FR62">
            <v>14.9</v>
          </cell>
          <cell r="FS62">
            <v>14.9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Z62">
            <v>32.355719989999997</v>
          </cell>
          <cell r="GA62">
            <v>0</v>
          </cell>
          <cell r="GB62">
            <v>0</v>
          </cell>
          <cell r="GC62">
            <v>0</v>
          </cell>
          <cell r="GD62">
            <v>14.9</v>
          </cell>
          <cell r="GE62">
            <v>14.9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2023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43.332439488019702</v>
          </cell>
          <cell r="OV62">
            <v>14.9</v>
          </cell>
          <cell r="OW62">
            <v>0</v>
          </cell>
          <cell r="OX62">
            <v>0</v>
          </cell>
          <cell r="OY62">
            <v>0</v>
          </cell>
          <cell r="OZ62">
            <v>32.355719989999997</v>
          </cell>
        </row>
        <row r="63">
          <cell r="A63" t="str">
            <v>M_Che446</v>
          </cell>
          <cell r="B63" t="str">
            <v>1.1.2.2.1</v>
          </cell>
          <cell r="C63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3" t="str">
            <v>M_Che446</v>
          </cell>
          <cell r="E63">
            <v>84.670480915923946</v>
          </cell>
          <cell r="H63">
            <v>78.797599660000017</v>
          </cell>
          <cell r="J63">
            <v>81.826922855923939</v>
          </cell>
          <cell r="K63">
            <v>15.88563002592393</v>
          </cell>
          <cell r="L63">
            <v>65.941292830000009</v>
          </cell>
          <cell r="M63">
            <v>0</v>
          </cell>
          <cell r="N63">
            <v>0</v>
          </cell>
          <cell r="O63">
            <v>54.951077358333336</v>
          </cell>
          <cell r="P63">
            <v>0</v>
          </cell>
          <cell r="Q63">
            <v>10.990215471666666</v>
          </cell>
          <cell r="R63">
            <v>25.409975834164801</v>
          </cell>
          <cell r="S63">
            <v>0</v>
          </cell>
          <cell r="T63">
            <v>0</v>
          </cell>
          <cell r="U63">
            <v>21.174979861804001</v>
          </cell>
          <cell r="V63">
            <v>0</v>
          </cell>
          <cell r="W63">
            <v>4.2349959723607995</v>
          </cell>
          <cell r="X63">
            <v>25.409975834164801</v>
          </cell>
          <cell r="Y63">
            <v>0</v>
          </cell>
          <cell r="Z63">
            <v>0</v>
          </cell>
          <cell r="AA63">
            <v>21.174979861804001</v>
          </cell>
          <cell r="AB63">
            <v>0</v>
          </cell>
          <cell r="AC63">
            <v>4.2349959723607995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1</v>
          </cell>
          <cell r="BC63" t="str">
            <v/>
          </cell>
          <cell r="BD63" t="str">
            <v/>
          </cell>
          <cell r="BE63" t="str">
            <v/>
          </cell>
          <cell r="BF63" t="str">
            <v>1</v>
          </cell>
          <cell r="BG63">
            <v>10.01274877</v>
          </cell>
          <cell r="BH63">
            <v>0</v>
          </cell>
          <cell r="BI63">
            <v>0</v>
          </cell>
          <cell r="BJ63">
            <v>8.3439573083333336</v>
          </cell>
          <cell r="BK63">
            <v>0</v>
          </cell>
          <cell r="BL63">
            <v>1.6687914616666664</v>
          </cell>
          <cell r="BM63">
            <v>10.01274877</v>
          </cell>
          <cell r="BN63">
            <v>0</v>
          </cell>
          <cell r="BO63">
            <v>0</v>
          </cell>
          <cell r="BP63">
            <v>8.3439573083333336</v>
          </cell>
          <cell r="BQ63">
            <v>0</v>
          </cell>
          <cell r="BR63">
            <v>1.6687914616666664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70.558734096603288</v>
          </cell>
          <cell r="CY63">
            <v>2.3696299999999999</v>
          </cell>
          <cell r="CZ63">
            <v>60.649034284178597</v>
          </cell>
          <cell r="DA63">
            <v>3.4651145430455399</v>
          </cell>
          <cell r="DB63">
            <v>4.0749552693791502</v>
          </cell>
          <cell r="DE63">
            <v>65.932313056666672</v>
          </cell>
          <cell r="DG63">
            <v>68.189102379936628</v>
          </cell>
          <cell r="DH63">
            <v>4.6264210399366164</v>
          </cell>
          <cell r="DI63">
            <v>63.562681340000005</v>
          </cell>
          <cell r="DJ63">
            <v>0</v>
          </cell>
          <cell r="DK63">
            <v>56.020118679999996</v>
          </cell>
          <cell r="DL63">
            <v>3.7451155199999997</v>
          </cell>
          <cell r="DM63">
            <v>3.7974471400000001</v>
          </cell>
          <cell r="DN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70.558734096603288</v>
          </cell>
          <cell r="FO63">
            <v>0</v>
          </cell>
          <cell r="FP63">
            <v>0</v>
          </cell>
          <cell r="FQ63">
            <v>0</v>
          </cell>
          <cell r="FR63">
            <v>17.510000000000002</v>
          </cell>
          <cell r="FS63">
            <v>17.510000000000002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65.932313059999998</v>
          </cell>
          <cell r="GA63">
            <v>0</v>
          </cell>
          <cell r="GB63">
            <v>0</v>
          </cell>
          <cell r="GC63">
            <v>0</v>
          </cell>
          <cell r="GD63">
            <v>17.510000000000002</v>
          </cell>
          <cell r="GE63">
            <v>17.510000000000002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2023</v>
          </cell>
          <cell r="OM63">
            <v>2024</v>
          </cell>
          <cell r="ON63">
            <v>2025</v>
          </cell>
          <cell r="OO63">
            <v>2025</v>
          </cell>
          <cell r="OP63" t="str">
            <v>с</v>
          </cell>
          <cell r="OT63">
            <v>84.670480915923946</v>
          </cell>
          <cell r="OV63">
            <v>17.510000000000002</v>
          </cell>
          <cell r="OW63">
            <v>0</v>
          </cell>
          <cell r="OX63">
            <v>0</v>
          </cell>
          <cell r="OY63">
            <v>0</v>
          </cell>
          <cell r="OZ63">
            <v>65.932313059999998</v>
          </cell>
        </row>
        <row r="64">
          <cell r="A64" t="str">
            <v>M_Che447</v>
          </cell>
          <cell r="B64" t="str">
            <v>1.1.2.2.1</v>
          </cell>
          <cell r="C64" t="str">
            <v>Реконструкция ВЛ-6кВ Ф-19 ПС 110 "Ойсунгур" с.Ишхой-Юрт, протяженностью 11,82 км</v>
          </cell>
          <cell r="D64" t="str">
            <v>M_Che447</v>
          </cell>
          <cell r="E64">
            <v>35.447651323173503</v>
          </cell>
          <cell r="H64">
            <v>2.283437556</v>
          </cell>
          <cell r="J64">
            <v>35.447651327173503</v>
          </cell>
          <cell r="K64">
            <v>33.1642137671735</v>
          </cell>
          <cell r="L64">
            <v>2.2834375599999999</v>
          </cell>
          <cell r="M64">
            <v>0</v>
          </cell>
          <cell r="N64">
            <v>0</v>
          </cell>
          <cell r="O64">
            <v>1.9028646333333332</v>
          </cell>
          <cell r="P64">
            <v>0</v>
          </cell>
          <cell r="Q64">
            <v>0.38057292666666664</v>
          </cell>
          <cell r="R64">
            <v>15.6383119979714</v>
          </cell>
          <cell r="S64">
            <v>0</v>
          </cell>
          <cell r="T64">
            <v>0</v>
          </cell>
          <cell r="U64">
            <v>13.031926664976167</v>
          </cell>
          <cell r="V64">
            <v>0</v>
          </cell>
          <cell r="W64">
            <v>2.6063853329952331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12</v>
          </cell>
          <cell r="AE64">
            <v>0</v>
          </cell>
          <cell r="AF64">
            <v>0</v>
          </cell>
          <cell r="AG64">
            <v>10</v>
          </cell>
          <cell r="AH64">
            <v>0</v>
          </cell>
          <cell r="AI64">
            <v>2</v>
          </cell>
          <cell r="AJ64">
            <v>3.6383119979713996</v>
          </cell>
          <cell r="AK64">
            <v>0</v>
          </cell>
          <cell r="AL64">
            <v>0</v>
          </cell>
          <cell r="AM64">
            <v>3.0319266649761665</v>
          </cell>
          <cell r="AN64">
            <v>0</v>
          </cell>
          <cell r="AO64">
            <v>0.60638533299523312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3.6383119979713996</v>
          </cell>
          <cell r="AW64">
            <v>0</v>
          </cell>
          <cell r="AX64">
            <v>0</v>
          </cell>
          <cell r="AY64">
            <v>3.0319266649761665</v>
          </cell>
          <cell r="AZ64">
            <v>0</v>
          </cell>
          <cell r="BA64">
            <v>0.60638533299523312</v>
          </cell>
          <cell r="BB64" t="str">
            <v/>
          </cell>
          <cell r="BC64" t="str">
            <v/>
          </cell>
          <cell r="BD64">
            <v>3</v>
          </cell>
          <cell r="BE64" t="str">
            <v/>
          </cell>
          <cell r="BF64" t="str">
            <v>3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29.539709435977919</v>
          </cell>
          <cell r="CY64">
            <v>2.0304317198874098</v>
          </cell>
          <cell r="CZ64">
            <v>24.271344808806901</v>
          </cell>
          <cell r="DA64">
            <v>2.0011145664014696</v>
          </cell>
          <cell r="DB64">
            <v>1.2368183408821376</v>
          </cell>
          <cell r="DE64">
            <v>1.9028646299999998</v>
          </cell>
          <cell r="DG64">
            <v>29.539709435977919</v>
          </cell>
          <cell r="DH64">
            <v>27.636844805977919</v>
          </cell>
          <cell r="DI64">
            <v>1.9028646299999998</v>
          </cell>
          <cell r="DJ64">
            <v>1.9028646300000001</v>
          </cell>
          <cell r="DK64">
            <v>0</v>
          </cell>
          <cell r="DL64">
            <v>0</v>
          </cell>
          <cell r="DM64">
            <v>0</v>
          </cell>
          <cell r="DN64">
            <v>27.509277716090509</v>
          </cell>
          <cell r="DS64">
            <v>0</v>
          </cell>
          <cell r="DT64">
            <v>10</v>
          </cell>
          <cell r="DU64">
            <v>17.509277716090509</v>
          </cell>
          <cell r="DV64">
            <v>0</v>
          </cell>
          <cell r="DW64">
            <v>17.509277716090509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>
            <v>1</v>
          </cell>
          <cell r="FI64">
            <v>1</v>
          </cell>
          <cell r="FJ64" t="str">
            <v/>
          </cell>
          <cell r="FK64" t="str">
            <v>1 1</v>
          </cell>
          <cell r="FN64">
            <v>29.539709435977919</v>
          </cell>
          <cell r="FO64">
            <v>0</v>
          </cell>
          <cell r="FP64">
            <v>0</v>
          </cell>
          <cell r="FQ64">
            <v>0</v>
          </cell>
          <cell r="FR64">
            <v>11.82</v>
          </cell>
          <cell r="FS64">
            <v>11.82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29.539709435977919</v>
          </cell>
          <cell r="GL64">
            <v>0</v>
          </cell>
          <cell r="GM64">
            <v>0</v>
          </cell>
          <cell r="GN64">
            <v>0</v>
          </cell>
          <cell r="GO64">
            <v>11.82</v>
          </cell>
          <cell r="GP64">
            <v>11.82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29.539709435977919</v>
          </cell>
          <cell r="ID64">
            <v>0</v>
          </cell>
          <cell r="IE64">
            <v>0</v>
          </cell>
          <cell r="IF64">
            <v>0</v>
          </cell>
          <cell r="IG64">
            <v>11.82</v>
          </cell>
          <cell r="IH64">
            <v>11.82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2024</v>
          </cell>
          <cell r="OM64">
            <v>2025</v>
          </cell>
          <cell r="ON64">
            <v>2026</v>
          </cell>
          <cell r="OO64">
            <v>2026</v>
          </cell>
          <cell r="OP64" t="str">
            <v>п</v>
          </cell>
          <cell r="OT64">
            <v>35.447651323173503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M_Che448</v>
          </cell>
          <cell r="B65" t="str">
            <v>1.1.2.2.1</v>
          </cell>
          <cell r="C65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65" t="str">
            <v>M_Che448</v>
          </cell>
          <cell r="E65">
            <v>36.2276349603531</v>
          </cell>
          <cell r="H65">
            <v>0</v>
          </cell>
          <cell r="J65">
            <v>36.2276349603531</v>
          </cell>
          <cell r="K65">
            <v>36.2276349603531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30.189695800294253</v>
          </cell>
          <cell r="CY65">
            <v>2.159513258863432</v>
          </cell>
          <cell r="CZ65">
            <v>24.641601190936765</v>
          </cell>
          <cell r="DA65">
            <v>2.126440283883662</v>
          </cell>
          <cell r="DB65">
            <v>1.2621410666103952</v>
          </cell>
          <cell r="DE65">
            <v>0</v>
          </cell>
          <cell r="DG65">
            <v>30.189695800294253</v>
          </cell>
          <cell r="DH65">
            <v>30.189695800294253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2.159513258863432</v>
          </cell>
          <cell r="DS65">
            <v>0</v>
          </cell>
          <cell r="DT65">
            <v>0</v>
          </cell>
          <cell r="DU65">
            <v>2.159513258863432</v>
          </cell>
          <cell r="DV65">
            <v>0</v>
          </cell>
          <cell r="DW65">
            <v>2.159513258863432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 t="str">
            <v/>
          </cell>
          <cell r="FK65" t="str">
            <v>1</v>
          </cell>
          <cell r="FN65">
            <v>30.189695800294253</v>
          </cell>
          <cell r="FO65">
            <v>0</v>
          </cell>
          <cell r="FP65">
            <v>0</v>
          </cell>
          <cell r="FQ65">
            <v>0</v>
          </cell>
          <cell r="FR65">
            <v>12</v>
          </cell>
          <cell r="FS65">
            <v>12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2025</v>
          </cell>
          <cell r="OM65">
            <v>2026</v>
          </cell>
          <cell r="ON65">
            <v>2027</v>
          </cell>
          <cell r="OO65">
            <v>2027</v>
          </cell>
          <cell r="OP65" t="str">
            <v>п</v>
          </cell>
          <cell r="OT65">
            <v>36.2276349603531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Г</v>
          </cell>
          <cell r="B66" t="str">
            <v>1.1.2.2.2</v>
          </cell>
          <cell r="C66" t="str">
            <v>Модернизация, техническое перевооружение линий электропередачи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4591.2724346340001</v>
          </cell>
          <cell r="K66">
            <v>0</v>
          </cell>
          <cell r="L66">
            <v>4591.2724346340001</v>
          </cell>
          <cell r="M66">
            <v>0</v>
          </cell>
          <cell r="N66">
            <v>0</v>
          </cell>
          <cell r="O66">
            <v>170.67717430038584</v>
          </cell>
          <cell r="P66">
            <v>2407.3937657889996</v>
          </cell>
          <cell r="Q66">
            <v>2013.2014945446142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3466.8500087699999</v>
          </cell>
          <cell r="DH66">
            <v>0</v>
          </cell>
          <cell r="DI66">
            <v>3466.8500087699999</v>
          </cell>
          <cell r="DJ66">
            <v>36.684146650000002</v>
          </cell>
          <cell r="DK66">
            <v>1997.2028118200003</v>
          </cell>
          <cell r="DL66">
            <v>1190.2507855899999</v>
          </cell>
          <cell r="DM66">
            <v>242.71226471</v>
          </cell>
          <cell r="DN66">
            <v>2408.0854113406808</v>
          </cell>
          <cell r="DS66">
            <v>0</v>
          </cell>
          <cell r="DT66">
            <v>84</v>
          </cell>
          <cell r="DU66">
            <v>716.27869118855017</v>
          </cell>
          <cell r="DV66">
            <v>1607.8067201521303</v>
          </cell>
          <cell r="DW66">
            <v>716.27869118855017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4276.1768974300003</v>
          </cell>
          <cell r="ED66">
            <v>192.46159611999997</v>
          </cell>
          <cell r="EE66">
            <v>2578.9925768100002</v>
          </cell>
          <cell r="EF66">
            <v>1324.0510200399999</v>
          </cell>
          <cell r="EG66">
            <v>180.67170436000001</v>
          </cell>
          <cell r="EH66">
            <v>517.99511308000001</v>
          </cell>
          <cell r="EI66">
            <v>0</v>
          </cell>
          <cell r="EJ66">
            <v>309.99903376999998</v>
          </cell>
          <cell r="EK66">
            <v>188.35102584999998</v>
          </cell>
          <cell r="EL66">
            <v>19.64505346</v>
          </cell>
          <cell r="EM66">
            <v>952.90282632999993</v>
          </cell>
          <cell r="EN66">
            <v>184.28371113</v>
          </cell>
          <cell r="EO66">
            <v>519.59158761999993</v>
          </cell>
          <cell r="EP66">
            <v>207.97159898000004</v>
          </cell>
          <cell r="EQ66">
            <v>41.055928600000001</v>
          </cell>
          <cell r="ER66">
            <v>2805.2789580200001</v>
          </cell>
          <cell r="ES66">
            <v>8.177884989999999</v>
          </cell>
          <cell r="ET66">
            <v>1749.4019554199999</v>
          </cell>
          <cell r="EU66">
            <v>927.72839521000003</v>
          </cell>
          <cell r="EV66">
            <v>119.97072230000001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2805.2789580200001</v>
          </cell>
          <cell r="FC66">
            <v>8.177884989999999</v>
          </cell>
          <cell r="FD66">
            <v>1749.4019554199999</v>
          </cell>
          <cell r="FE66">
            <v>927.72839521000003</v>
          </cell>
          <cell r="FF66">
            <v>119.97072230000001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410.43100000000004</v>
          </cell>
          <cell r="FQ66">
            <v>0</v>
          </cell>
          <cell r="FR66">
            <v>1452.1193482625131</v>
          </cell>
          <cell r="FS66">
            <v>1310.5793482625131</v>
          </cell>
          <cell r="FT66">
            <v>73.739999999999995</v>
          </cell>
          <cell r="FU66">
            <v>67.8</v>
          </cell>
          <cell r="FV66">
            <v>123369</v>
          </cell>
          <cell r="FW66">
            <v>0</v>
          </cell>
          <cell r="FX66">
            <v>123369</v>
          </cell>
          <cell r="FZ66">
            <v>3464.8544089900006</v>
          </cell>
          <cell r="GA66">
            <v>0</v>
          </cell>
          <cell r="GB66">
            <v>158.99700000000001</v>
          </cell>
          <cell r="GC66">
            <v>0</v>
          </cell>
          <cell r="GD66">
            <v>698.12799999999993</v>
          </cell>
          <cell r="GE66">
            <v>638.42799999999988</v>
          </cell>
          <cell r="GF66">
            <v>0</v>
          </cell>
          <cell r="GG66">
            <v>59.7</v>
          </cell>
          <cell r="GH66">
            <v>4800</v>
          </cell>
          <cell r="GI66">
            <v>0</v>
          </cell>
          <cell r="GJ66">
            <v>4800</v>
          </cell>
          <cell r="GK66">
            <v>5951.329949809804</v>
          </cell>
          <cell r="GL66">
            <v>0</v>
          </cell>
          <cell r="GM66">
            <v>111.2</v>
          </cell>
          <cell r="GN66">
            <v>0</v>
          </cell>
          <cell r="GO66">
            <v>223.44755331708038</v>
          </cell>
          <cell r="GP66">
            <v>152.44755331708035</v>
          </cell>
          <cell r="GQ66">
            <v>71</v>
          </cell>
          <cell r="GR66">
            <v>0</v>
          </cell>
          <cell r="GS66">
            <v>19182</v>
          </cell>
          <cell r="GT66">
            <v>0</v>
          </cell>
          <cell r="GU66">
            <v>19182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5951.329949809804</v>
          </cell>
          <cell r="ID66">
            <v>0</v>
          </cell>
          <cell r="IE66">
            <v>111.2</v>
          </cell>
          <cell r="IF66">
            <v>0</v>
          </cell>
          <cell r="IG66">
            <v>223.44755331708038</v>
          </cell>
          <cell r="IH66">
            <v>152.44755331708035</v>
          </cell>
          <cell r="II66">
            <v>71</v>
          </cell>
          <cell r="IJ66">
            <v>0</v>
          </cell>
          <cell r="IK66">
            <v>19182</v>
          </cell>
          <cell r="IL66">
            <v>0</v>
          </cell>
          <cell r="IM66">
            <v>19182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343.54416596300001</v>
          </cell>
          <cell r="IZ66">
            <v>0</v>
          </cell>
          <cell r="JA66">
            <v>0</v>
          </cell>
          <cell r="JB66">
            <v>0</v>
          </cell>
          <cell r="JC66">
            <v>0</v>
          </cell>
          <cell r="JD66">
            <v>0</v>
          </cell>
          <cell r="JE66">
            <v>0</v>
          </cell>
          <cell r="JF66">
            <v>0</v>
          </cell>
          <cell r="JG66">
            <v>8701</v>
          </cell>
          <cell r="JH66">
            <v>0</v>
          </cell>
          <cell r="JI66">
            <v>8701</v>
          </cell>
          <cell r="JJ66">
            <v>263.32833638299996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8596</v>
          </cell>
          <cell r="JS66">
            <v>0</v>
          </cell>
          <cell r="JT66">
            <v>8596</v>
          </cell>
          <cell r="JU66">
            <v>46.248198900000006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104</v>
          </cell>
          <cell r="KD66">
            <v>0</v>
          </cell>
          <cell r="KE66">
            <v>104</v>
          </cell>
          <cell r="KF66">
            <v>33.967630679999999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1</v>
          </cell>
          <cell r="KO66">
            <v>0</v>
          </cell>
          <cell r="KP66">
            <v>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33.967630679999999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1</v>
          </cell>
          <cell r="LK66">
            <v>0</v>
          </cell>
          <cell r="LL66">
            <v>1</v>
          </cell>
          <cell r="LQ66">
            <v>0</v>
          </cell>
          <cell r="LR66">
            <v>165.4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55.8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19922.942175616463</v>
          </cell>
          <cell r="OV66">
            <v>346.28899999999999</v>
          </cell>
          <cell r="OW66">
            <v>214</v>
          </cell>
          <cell r="OX66">
            <v>1</v>
          </cell>
          <cell r="OY66">
            <v>19921</v>
          </cell>
          <cell r="OZ66">
            <v>4592.4061264929987</v>
          </cell>
        </row>
        <row r="67">
          <cell r="A67" t="str">
            <v>Г</v>
          </cell>
          <cell r="B67" t="str">
            <v>1.1.2.3</v>
          </cell>
          <cell r="C67" t="str">
            <v>Развитие и модернизация учета электрической энергии (мощности) всего, в том числе:</v>
          </cell>
          <cell r="D67" t="str">
            <v>Г</v>
          </cell>
          <cell r="E67">
            <v>4617.3110410677327</v>
          </cell>
          <cell r="H67">
            <v>1618.3165047702153</v>
          </cell>
          <cell r="J67">
            <v>8256.8782813315192</v>
          </cell>
          <cell r="K67">
            <v>3665.6058466975182</v>
          </cell>
          <cell r="L67">
            <v>4591.2724346340001</v>
          </cell>
          <cell r="M67">
            <v>0</v>
          </cell>
          <cell r="N67">
            <v>0</v>
          </cell>
          <cell r="O67">
            <v>170.67717430038584</v>
          </cell>
          <cell r="P67">
            <v>2407.3937657889996</v>
          </cell>
          <cell r="Q67">
            <v>2013.2014945446142</v>
          </cell>
          <cell r="R67">
            <v>2090.1691135914302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2090.1691135914302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481.93188025631548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481.93188025631548</v>
          </cell>
          <cell r="AP67">
            <v>1608.2372333351145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1608.2372333351145</v>
          </cell>
          <cell r="AV67">
            <v>481.93188025631548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481.93188025631548</v>
          </cell>
          <cell r="BB67" t="str">
            <v/>
          </cell>
          <cell r="BC67" t="str">
            <v/>
          </cell>
          <cell r="BD67">
            <v>3</v>
          </cell>
          <cell r="BE67">
            <v>4</v>
          </cell>
          <cell r="BF67" t="str">
            <v>3 4</v>
          </cell>
          <cell r="BG67">
            <v>666.61131039999987</v>
          </cell>
          <cell r="BH67">
            <v>0</v>
          </cell>
          <cell r="BI67">
            <v>0</v>
          </cell>
          <cell r="BJ67">
            <v>-3.3306690738754696E-15</v>
          </cell>
          <cell r="BK67">
            <v>0</v>
          </cell>
          <cell r="BL67">
            <v>666.61131039999987</v>
          </cell>
          <cell r="BM67">
            <v>263.81641958</v>
          </cell>
          <cell r="BN67">
            <v>0</v>
          </cell>
          <cell r="BO67">
            <v>0</v>
          </cell>
          <cell r="BP67">
            <v>1.8133828166666666</v>
          </cell>
          <cell r="BQ67">
            <v>0</v>
          </cell>
          <cell r="BR67">
            <v>262.00303676333334</v>
          </cell>
          <cell r="BS67">
            <v>101.20055625000001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101.20055625000001</v>
          </cell>
          <cell r="BY67">
            <v>301.59433457</v>
          </cell>
          <cell r="BZ67">
            <v>0</v>
          </cell>
          <cell r="CA67">
            <v>0</v>
          </cell>
          <cell r="CB67">
            <v>-1.8133828166666699</v>
          </cell>
          <cell r="CC67">
            <v>0</v>
          </cell>
          <cell r="CD67">
            <v>303.40771738666666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301.59433457</v>
          </cell>
          <cell r="CL67">
            <v>0</v>
          </cell>
          <cell r="CM67">
            <v>0</v>
          </cell>
          <cell r="CN67">
            <v>-1.8133828166666699</v>
          </cell>
          <cell r="CO67">
            <v>0</v>
          </cell>
          <cell r="CP67">
            <v>303.40771738666666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1443.4392946535129</v>
          </cell>
          <cell r="DG67">
            <v>6267.0186699862652</v>
          </cell>
          <cell r="DH67">
            <v>2800.1686612162653</v>
          </cell>
          <cell r="DI67">
            <v>3466.8500087699999</v>
          </cell>
          <cell r="DJ67">
            <v>36.684146650000002</v>
          </cell>
          <cell r="DK67">
            <v>1997.2028118200003</v>
          </cell>
          <cell r="DL67">
            <v>1190.2507855899999</v>
          </cell>
          <cell r="DM67">
            <v>242.71226471</v>
          </cell>
          <cell r="DN67">
            <v>2408.0854113406808</v>
          </cell>
          <cell r="DS67">
            <v>0</v>
          </cell>
          <cell r="DT67">
            <v>84</v>
          </cell>
          <cell r="DU67">
            <v>716.27869118855017</v>
          </cell>
          <cell r="DV67">
            <v>1607.8067201521303</v>
          </cell>
          <cell r="DW67">
            <v>716.27869118855017</v>
          </cell>
          <cell r="DX67">
            <v>1</v>
          </cell>
          <cell r="DY67">
            <v>1</v>
          </cell>
          <cell r="DZ67">
            <v>1</v>
          </cell>
          <cell r="EA67" t="str">
            <v/>
          </cell>
          <cell r="EB67" t="str">
            <v>1 1 1</v>
          </cell>
          <cell r="EC67">
            <v>4276.1768974300003</v>
          </cell>
          <cell r="ED67">
            <v>192.46159611999997</v>
          </cell>
          <cell r="EE67">
            <v>2578.9925768100002</v>
          </cell>
          <cell r="EF67">
            <v>1324.0510200399999</v>
          </cell>
          <cell r="EG67">
            <v>180.67170436000001</v>
          </cell>
          <cell r="EH67">
            <v>517.99511308000001</v>
          </cell>
          <cell r="EI67">
            <v>0</v>
          </cell>
          <cell r="EJ67">
            <v>309.99903376999998</v>
          </cell>
          <cell r="EK67">
            <v>188.35102584999998</v>
          </cell>
          <cell r="EL67">
            <v>19.64505346</v>
          </cell>
          <cell r="EM67">
            <v>952.90282632999993</v>
          </cell>
          <cell r="EN67">
            <v>184.28371113</v>
          </cell>
          <cell r="EO67">
            <v>519.59158761999993</v>
          </cell>
          <cell r="EP67">
            <v>207.97159898000004</v>
          </cell>
          <cell r="EQ67">
            <v>41.055928600000001</v>
          </cell>
          <cell r="ER67">
            <v>2805.2789580200001</v>
          </cell>
          <cell r="ES67">
            <v>8.177884989999999</v>
          </cell>
          <cell r="ET67">
            <v>1749.4019554199999</v>
          </cell>
          <cell r="EU67">
            <v>927.72839521000003</v>
          </cell>
          <cell r="EV67">
            <v>119.97072230000001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2805.2789580200001</v>
          </cell>
          <cell r="FC67">
            <v>8.177884989999999</v>
          </cell>
          <cell r="FD67">
            <v>1749.4019554199999</v>
          </cell>
          <cell r="FE67">
            <v>927.72839521000003</v>
          </cell>
          <cell r="FF67">
            <v>119.97072230000001</v>
          </cell>
          <cell r="FG67" t="str">
            <v/>
          </cell>
          <cell r="FH67" t="str">
            <v/>
          </cell>
          <cell r="FI67">
            <v>1</v>
          </cell>
          <cell r="FJ67">
            <v>1</v>
          </cell>
          <cell r="FK67" t="str">
            <v>1 1</v>
          </cell>
          <cell r="FN67">
            <v>11773.071493446381</v>
          </cell>
          <cell r="FO67">
            <v>0</v>
          </cell>
          <cell r="FP67">
            <v>410.43100000000004</v>
          </cell>
          <cell r="FQ67">
            <v>0</v>
          </cell>
          <cell r="FR67">
            <v>1452.1193482625131</v>
          </cell>
          <cell r="FS67">
            <v>1310.5793482625131</v>
          </cell>
          <cell r="FT67">
            <v>73.739999999999995</v>
          </cell>
          <cell r="FU67">
            <v>67.8</v>
          </cell>
          <cell r="FV67">
            <v>123369</v>
          </cell>
          <cell r="FW67">
            <v>0</v>
          </cell>
          <cell r="FX67">
            <v>123369</v>
          </cell>
          <cell r="FZ67">
            <v>3464.8544089900006</v>
          </cell>
          <cell r="GA67">
            <v>0</v>
          </cell>
          <cell r="GB67">
            <v>158.99700000000001</v>
          </cell>
          <cell r="GC67">
            <v>0</v>
          </cell>
          <cell r="GD67">
            <v>698.12799999999993</v>
          </cell>
          <cell r="GE67">
            <v>638.42799999999988</v>
          </cell>
          <cell r="GF67">
            <v>0</v>
          </cell>
          <cell r="GG67">
            <v>59.7</v>
          </cell>
          <cell r="GH67">
            <v>4800</v>
          </cell>
          <cell r="GI67">
            <v>0</v>
          </cell>
          <cell r="GJ67">
            <v>4800</v>
          </cell>
          <cell r="GK67">
            <v>5951.329949809804</v>
          </cell>
          <cell r="GL67">
            <v>0</v>
          </cell>
          <cell r="GM67">
            <v>111.2</v>
          </cell>
          <cell r="GN67">
            <v>0</v>
          </cell>
          <cell r="GO67">
            <v>223.44755331708038</v>
          </cell>
          <cell r="GP67">
            <v>152.44755331708035</v>
          </cell>
          <cell r="GQ67">
            <v>71</v>
          </cell>
          <cell r="GR67">
            <v>0</v>
          </cell>
          <cell r="GS67">
            <v>19182</v>
          </cell>
          <cell r="GT67">
            <v>0</v>
          </cell>
          <cell r="GU67">
            <v>19182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5951.329949809804</v>
          </cell>
          <cell r="ID67">
            <v>0</v>
          </cell>
          <cell r="IE67">
            <v>111.2</v>
          </cell>
          <cell r="IF67">
            <v>0</v>
          </cell>
          <cell r="IG67">
            <v>223.44755331708038</v>
          </cell>
          <cell r="IH67">
            <v>152.44755331708035</v>
          </cell>
          <cell r="II67">
            <v>71</v>
          </cell>
          <cell r="IJ67">
            <v>0</v>
          </cell>
          <cell r="IK67">
            <v>19182</v>
          </cell>
          <cell r="IL67">
            <v>0</v>
          </cell>
          <cell r="IM67">
            <v>19182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343.54416596300001</v>
          </cell>
          <cell r="IZ67">
            <v>0</v>
          </cell>
          <cell r="JA67">
            <v>0</v>
          </cell>
          <cell r="JB67">
            <v>0</v>
          </cell>
          <cell r="JC67">
            <v>0</v>
          </cell>
          <cell r="JD67">
            <v>0</v>
          </cell>
          <cell r="JE67">
            <v>0</v>
          </cell>
          <cell r="JF67">
            <v>0</v>
          </cell>
          <cell r="JG67">
            <v>8701</v>
          </cell>
          <cell r="JH67">
            <v>0</v>
          </cell>
          <cell r="JI67">
            <v>8701</v>
          </cell>
          <cell r="JJ67">
            <v>263.32833638299996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8596</v>
          </cell>
          <cell r="JS67">
            <v>0</v>
          </cell>
          <cell r="JT67">
            <v>8596</v>
          </cell>
          <cell r="JU67">
            <v>46.248198900000006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104</v>
          </cell>
          <cell r="KD67">
            <v>0</v>
          </cell>
          <cell r="KE67">
            <v>104</v>
          </cell>
          <cell r="KF67">
            <v>33.967630679999999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1</v>
          </cell>
          <cell r="KO67">
            <v>0</v>
          </cell>
          <cell r="KP67">
            <v>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33.967630679999999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1</v>
          </cell>
          <cell r="LK67">
            <v>0</v>
          </cell>
          <cell r="LL67">
            <v>1</v>
          </cell>
          <cell r="LQ67">
            <v>0</v>
          </cell>
          <cell r="LR67">
            <v>165.4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55.8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19922.942175616463</v>
          </cell>
          <cell r="OV67">
            <v>346.28899999999999</v>
          </cell>
          <cell r="OW67">
            <v>214</v>
          </cell>
          <cell r="OX67">
            <v>1</v>
          </cell>
          <cell r="OY67">
            <v>19921</v>
          </cell>
          <cell r="OZ67">
            <v>4592.4061264929987</v>
          </cell>
        </row>
        <row r="68">
          <cell r="A68" t="str">
            <v>L_Che382</v>
          </cell>
          <cell r="B68" t="str">
            <v>1.1.2.3</v>
          </cell>
          <cell r="C6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68" t="str">
            <v>L_Che382</v>
          </cell>
          <cell r="E68">
            <v>2776.3130724672974</v>
          </cell>
          <cell r="H68">
            <v>812.44057959847919</v>
          </cell>
          <cell r="J68">
            <v>2729.5082984888181</v>
          </cell>
          <cell r="K68">
            <v>2545.3739181888182</v>
          </cell>
          <cell r="L68">
            <v>184.13438029999998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184.13438029999998</v>
          </cell>
          <cell r="R68">
            <v>1784.7057361300001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1784.7057361300001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446.17643403316197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446.17643403316197</v>
          </cell>
          <cell r="AP68">
            <v>1338.5293020968381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1338.5293020968381</v>
          </cell>
          <cell r="AV68">
            <v>446.17643403316197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446.17643403316197</v>
          </cell>
          <cell r="BB68" t="str">
            <v/>
          </cell>
          <cell r="BC68" t="str">
            <v/>
          </cell>
          <cell r="BD68">
            <v>3</v>
          </cell>
          <cell r="BE68">
            <v>4</v>
          </cell>
          <cell r="BF68" t="str">
            <v>3 4</v>
          </cell>
          <cell r="BG68">
            <v>581.50142531999995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581.50142531999995</v>
          </cell>
          <cell r="BM68">
            <v>220.46302625000001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220.46302625000001</v>
          </cell>
          <cell r="BS68">
            <v>84.824357649999996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84.824357649999996</v>
          </cell>
          <cell r="BY68">
            <v>276.21404142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276.21404142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276.21404142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276.21404142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2313.5942270560813</v>
          </cell>
          <cell r="CY68">
            <v>39.078978315399404</v>
          </cell>
          <cell r="CZ68">
            <v>646.12368000000004</v>
          </cell>
          <cell r="DA68">
            <v>1321.15021</v>
          </cell>
          <cell r="DB68">
            <v>307.24135874068185</v>
          </cell>
          <cell r="DE68">
            <v>757.62833803539945</v>
          </cell>
          <cell r="DG68">
            <v>2274.590248740682</v>
          </cell>
          <cell r="DH68">
            <v>1922.7113433506818</v>
          </cell>
          <cell r="DI68">
            <v>351.87890539000006</v>
          </cell>
          <cell r="DJ68">
            <v>0</v>
          </cell>
          <cell r="DK68">
            <v>86.260739139999998</v>
          </cell>
          <cell r="DL68">
            <v>262.02222037000001</v>
          </cell>
          <cell r="DM68">
            <v>3.5959458799999999</v>
          </cell>
          <cell r="DN68">
            <v>1487.25478011054</v>
          </cell>
          <cell r="DS68">
            <v>0</v>
          </cell>
          <cell r="DT68">
            <v>0</v>
          </cell>
          <cell r="DU68">
            <v>371.81369502763499</v>
          </cell>
          <cell r="DV68">
            <v>1115.4410850829049</v>
          </cell>
          <cell r="DW68">
            <v>371.81369502763499</v>
          </cell>
          <cell r="DX68">
            <v>1</v>
          </cell>
          <cell r="DY68">
            <v>1</v>
          </cell>
          <cell r="DZ68">
            <v>1</v>
          </cell>
          <cell r="EA68" t="str">
            <v/>
          </cell>
          <cell r="EB68" t="str">
            <v>1 1 1</v>
          </cell>
          <cell r="EC68">
            <v>366.74545432999997</v>
          </cell>
          <cell r="ED68">
            <v>0</v>
          </cell>
          <cell r="EE68">
            <v>143.51937459999999</v>
          </cell>
          <cell r="EF68">
            <v>220.76520306999998</v>
          </cell>
          <cell r="EG68">
            <v>2.4608766599999998</v>
          </cell>
          <cell r="EH68">
            <v>79.295790080000003</v>
          </cell>
          <cell r="EI68">
            <v>0</v>
          </cell>
          <cell r="EJ68">
            <v>20.621624919999999</v>
          </cell>
          <cell r="EK68">
            <v>58.674165160000001</v>
          </cell>
          <cell r="EL68">
            <v>0</v>
          </cell>
          <cell r="EM68">
            <v>128.42559426999998</v>
          </cell>
          <cell r="EN68">
            <v>0</v>
          </cell>
          <cell r="EO68">
            <v>83.683920180000001</v>
          </cell>
          <cell r="EP68">
            <v>44.741674089999997</v>
          </cell>
          <cell r="EQ68">
            <v>0</v>
          </cell>
          <cell r="ER68">
            <v>159.02406997999998</v>
          </cell>
          <cell r="ES68">
            <v>0</v>
          </cell>
          <cell r="ET68">
            <v>39.213829500000003</v>
          </cell>
          <cell r="EU68">
            <v>117.34936381999999</v>
          </cell>
          <cell r="EV68">
            <v>2.4608766599999998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159.02406997999998</v>
          </cell>
          <cell r="FC68">
            <v>0</v>
          </cell>
          <cell r="FD68">
            <v>39.213829500000003</v>
          </cell>
          <cell r="FE68">
            <v>117.34936381999999</v>
          </cell>
          <cell r="FF68">
            <v>2.4608766599999998</v>
          </cell>
          <cell r="FG68" t="str">
            <v/>
          </cell>
          <cell r="FH68" t="str">
            <v/>
          </cell>
          <cell r="FI68">
            <v>1</v>
          </cell>
          <cell r="FJ68">
            <v>1</v>
          </cell>
          <cell r="FK68" t="str">
            <v>1 1</v>
          </cell>
          <cell r="FN68">
            <v>2313.5942270560813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59922</v>
          </cell>
          <cell r="FW68">
            <v>0</v>
          </cell>
          <cell r="FX68">
            <v>59922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2019</v>
          </cell>
          <cell r="OM68">
            <v>2026</v>
          </cell>
          <cell r="ON68">
            <v>2026</v>
          </cell>
          <cell r="OO68">
            <v>2026</v>
          </cell>
          <cell r="OP68" t="str">
            <v>с</v>
          </cell>
          <cell r="OT68">
            <v>2776.3130724672974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L_Che384</v>
          </cell>
          <cell r="B69" t="str">
            <v>1.1.2.3</v>
          </cell>
          <cell r="C6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69" t="str">
            <v>L_Che384</v>
          </cell>
          <cell r="E69">
            <v>675.58909853527007</v>
          </cell>
          <cell r="H69">
            <v>569.01833100895306</v>
          </cell>
          <cell r="J69">
            <v>389.60892300631701</v>
          </cell>
          <cell r="K69">
            <v>147.01711612631698</v>
          </cell>
          <cell r="L69">
            <v>242.59180688000001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242.59180688000001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40.4463486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40.4463486</v>
          </cell>
          <cell r="BM69">
            <v>26.32249303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26.32249303</v>
          </cell>
          <cell r="BS69">
            <v>14.12385557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14.12385557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562.99091544605847</v>
          </cell>
          <cell r="CY69">
            <v>13.47733861</v>
          </cell>
          <cell r="CZ69">
            <v>101.80651438</v>
          </cell>
          <cell r="DA69">
            <v>347.14188292</v>
          </cell>
          <cell r="DB69">
            <v>100.56517953605847</v>
          </cell>
          <cell r="DE69">
            <v>475.96463237746087</v>
          </cell>
          <cell r="DG69">
            <v>231.40453242859758</v>
          </cell>
          <cell r="DH69">
            <v>87.026283068597593</v>
          </cell>
          <cell r="DI69">
            <v>144.37824935999998</v>
          </cell>
          <cell r="DJ69">
            <v>0</v>
          </cell>
          <cell r="DK69">
            <v>30.5027802</v>
          </cell>
          <cell r="DL69">
            <v>94.177867640000002</v>
          </cell>
          <cell r="DM69">
            <v>19.697601519999999</v>
          </cell>
          <cell r="DN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562.99091544605847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17690</v>
          </cell>
          <cell r="FW69">
            <v>0</v>
          </cell>
          <cell r="FX69">
            <v>17690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342.59142500605844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10046</v>
          </cell>
          <cell r="GT69">
            <v>0</v>
          </cell>
          <cell r="GU69">
            <v>10046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342.59142500605844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10046</v>
          </cell>
          <cell r="IL69">
            <v>0</v>
          </cell>
          <cell r="IM69">
            <v>10046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255.56514193999999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8594</v>
          </cell>
          <cell r="JH69">
            <v>0</v>
          </cell>
          <cell r="JI69">
            <v>8594</v>
          </cell>
          <cell r="JJ69">
            <v>255.56514193999999</v>
          </cell>
          <cell r="JK69">
            <v>0</v>
          </cell>
          <cell r="JL69">
            <v>0</v>
          </cell>
          <cell r="JM69">
            <v>0</v>
          </cell>
          <cell r="JN69">
            <v>0</v>
          </cell>
          <cell r="JO69">
            <v>0</v>
          </cell>
          <cell r="JP69">
            <v>0</v>
          </cell>
          <cell r="JQ69">
            <v>0</v>
          </cell>
          <cell r="JR69">
            <v>8594</v>
          </cell>
          <cell r="JS69">
            <v>0</v>
          </cell>
          <cell r="JT69">
            <v>8594</v>
          </cell>
          <cell r="JU69">
            <v>0</v>
          </cell>
          <cell r="JV69">
            <v>0</v>
          </cell>
          <cell r="JW69">
            <v>0</v>
          </cell>
          <cell r="JX69">
            <v>0</v>
          </cell>
          <cell r="JY69">
            <v>0</v>
          </cell>
          <cell r="JZ69">
            <v>0</v>
          </cell>
          <cell r="KA69">
            <v>0</v>
          </cell>
          <cell r="KB69">
            <v>0</v>
          </cell>
          <cell r="KC69">
            <v>0</v>
          </cell>
          <cell r="KD69">
            <v>0</v>
          </cell>
          <cell r="KE69">
            <v>0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2019</v>
          </cell>
          <cell r="OM69">
            <v>2025</v>
          </cell>
          <cell r="ON69">
            <v>2025</v>
          </cell>
          <cell r="OO69">
            <v>2025</v>
          </cell>
          <cell r="OP69" t="str">
            <v>с</v>
          </cell>
          <cell r="OT69">
            <v>675.58909853527007</v>
          </cell>
          <cell r="OV69">
            <v>0</v>
          </cell>
          <cell r="OW69">
            <v>0</v>
          </cell>
          <cell r="OX69">
            <v>0</v>
          </cell>
          <cell r="OY69">
            <v>16238</v>
          </cell>
          <cell r="OZ69">
            <v>475.96463238000001</v>
          </cell>
        </row>
        <row r="70">
          <cell r="A70" t="str">
            <v>M_Che389</v>
          </cell>
          <cell r="B70" t="str">
            <v>1.1.2.3</v>
          </cell>
          <cell r="C70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D70" t="str">
            <v>M_Che389</v>
          </cell>
          <cell r="E70">
            <v>813.49740599373604</v>
          </cell>
          <cell r="H70">
            <v>27.283665192783001</v>
          </cell>
          <cell r="J70">
            <v>786.21374080095302</v>
          </cell>
          <cell r="K70">
            <v>786.21374080095302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121.96686789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121.96686789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121.96686789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121.96686789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677.91450499478015</v>
          </cell>
          <cell r="CY70">
            <v>22.7363876606525</v>
          </cell>
          <cell r="CZ70">
            <v>90.622403022804406</v>
          </cell>
          <cell r="DA70">
            <v>322.93684644072601</v>
          </cell>
          <cell r="DB70">
            <v>241.61886787059723</v>
          </cell>
          <cell r="DE70">
            <v>22.7363876606525</v>
          </cell>
          <cell r="DG70">
            <v>655.17811733412759</v>
          </cell>
          <cell r="DH70">
            <v>655.17811733412759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677.91450499478015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21995</v>
          </cell>
          <cell r="FW70">
            <v>0</v>
          </cell>
          <cell r="FX70">
            <v>21995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  <cell r="JN70">
            <v>0</v>
          </cell>
          <cell r="JO70">
            <v>0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JX70">
            <v>0</v>
          </cell>
          <cell r="JY70">
            <v>0</v>
          </cell>
          <cell r="JZ70">
            <v>0</v>
          </cell>
          <cell r="KA70">
            <v>0</v>
          </cell>
          <cell r="KB70">
            <v>0</v>
          </cell>
          <cell r="KC70">
            <v>0</v>
          </cell>
          <cell r="KD70">
            <v>0</v>
          </cell>
          <cell r="KE70">
            <v>0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2019</v>
          </cell>
          <cell r="OM70">
            <v>2026</v>
          </cell>
          <cell r="ON70">
            <v>2026</v>
          </cell>
          <cell r="OO70">
            <v>2026</v>
          </cell>
          <cell r="OP70" t="str">
            <v>с</v>
          </cell>
          <cell r="OT70">
            <v>813.49740599373604</v>
          </cell>
          <cell r="OV70">
            <v>0</v>
          </cell>
          <cell r="OW70">
            <v>0</v>
          </cell>
          <cell r="OX70">
            <v>0</v>
          </cell>
          <cell r="OY70">
            <v>0</v>
          </cell>
          <cell r="OZ70">
            <v>0</v>
          </cell>
        </row>
        <row r="71">
          <cell r="A71" t="str">
            <v>O_Che474</v>
          </cell>
          <cell r="B71" t="str">
            <v>1.1.2.3</v>
          </cell>
          <cell r="C71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1" t="str">
            <v>O_Che474</v>
          </cell>
          <cell r="E71">
            <v>351.91146407143003</v>
          </cell>
          <cell r="H71">
            <v>209.57392897</v>
          </cell>
          <cell r="J71">
            <v>351.91146407143003</v>
          </cell>
          <cell r="K71">
            <v>187.00107158143004</v>
          </cell>
          <cell r="L71">
            <v>164.91039248999999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164.91039248999999</v>
          </cell>
          <cell r="R71">
            <v>183.49650957143001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183.49650957143001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35.755446223153506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35.755446223153506</v>
          </cell>
          <cell r="AP71">
            <v>147.7410633482765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147.7410633482765</v>
          </cell>
          <cell r="AV71">
            <v>35.755446223153506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35.755446223153506</v>
          </cell>
          <cell r="BB71" t="str">
            <v/>
          </cell>
          <cell r="BC71" t="str">
            <v/>
          </cell>
          <cell r="BD71">
            <v>3</v>
          </cell>
          <cell r="BE71">
            <v>4</v>
          </cell>
          <cell r="BF71" t="str">
            <v>3 4</v>
          </cell>
          <cell r="BG71">
            <v>44.663536479999998</v>
          </cell>
          <cell r="BH71">
            <v>0</v>
          </cell>
          <cell r="BI71">
            <v>0</v>
          </cell>
          <cell r="BJ71">
            <v>-3.3306690738754696E-15</v>
          </cell>
          <cell r="BK71">
            <v>0</v>
          </cell>
          <cell r="BL71">
            <v>44.663536480000005</v>
          </cell>
          <cell r="BM71">
            <v>17.030900299999999</v>
          </cell>
          <cell r="BN71">
            <v>0</v>
          </cell>
          <cell r="BO71">
            <v>0</v>
          </cell>
          <cell r="BP71">
            <v>1.8133828166666666</v>
          </cell>
          <cell r="BQ71">
            <v>0</v>
          </cell>
          <cell r="BR71">
            <v>15.217517483333332</v>
          </cell>
          <cell r="BS71">
            <v>2.25234303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2.25234303</v>
          </cell>
          <cell r="BY71">
            <v>25.38029315</v>
          </cell>
          <cell r="BZ71">
            <v>0</v>
          </cell>
          <cell r="CA71">
            <v>0</v>
          </cell>
          <cell r="CB71">
            <v>-1.8133828166666699</v>
          </cell>
          <cell r="CC71">
            <v>0</v>
          </cell>
          <cell r="CD71">
            <v>27.193675966666671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25.38029315</v>
          </cell>
          <cell r="CL71">
            <v>0</v>
          </cell>
          <cell r="CM71">
            <v>0</v>
          </cell>
          <cell r="CN71">
            <v>-1.8133828166666699</v>
          </cell>
          <cell r="CO71">
            <v>0</v>
          </cell>
          <cell r="CP71">
            <v>27.193675966666671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293.25955339285838</v>
          </cell>
          <cell r="CY71">
            <v>1.8749999999999999E-2</v>
          </cell>
          <cell r="CZ71">
            <v>65.867599999999996</v>
          </cell>
          <cell r="DA71">
            <v>178.13405</v>
          </cell>
          <cell r="DB71">
            <v>49.239153392858384</v>
          </cell>
          <cell r="DE71">
            <v>187.10993658000001</v>
          </cell>
          <cell r="DG71">
            <v>293.25955339285838</v>
          </cell>
          <cell r="DH71">
            <v>135.25291746285836</v>
          </cell>
          <cell r="DI71">
            <v>158.00663593000002</v>
          </cell>
          <cell r="DJ71">
            <v>0</v>
          </cell>
          <cell r="DK71">
            <v>37.872972770000004</v>
          </cell>
          <cell r="DL71">
            <v>115.29770977000001</v>
          </cell>
          <cell r="DM71">
            <v>4.8359533900000002</v>
          </cell>
          <cell r="DN71">
            <v>119.18482074384502</v>
          </cell>
          <cell r="DS71">
            <v>0</v>
          </cell>
          <cell r="DT71">
            <v>0</v>
          </cell>
          <cell r="DU71">
            <v>29.796205185961256</v>
          </cell>
          <cell r="DV71">
            <v>89.388615557883767</v>
          </cell>
          <cell r="DW71">
            <v>29.796205185961256</v>
          </cell>
          <cell r="DX71">
            <v>1</v>
          </cell>
          <cell r="DY71">
            <v>1</v>
          </cell>
          <cell r="DZ71">
            <v>1</v>
          </cell>
          <cell r="EA71" t="str">
            <v/>
          </cell>
          <cell r="EB71" t="str">
            <v>1 1 1</v>
          </cell>
          <cell r="EC71">
            <v>29.103300649999998</v>
          </cell>
          <cell r="ED71">
            <v>0</v>
          </cell>
          <cell r="EE71">
            <v>21.201237299999999</v>
          </cell>
          <cell r="EF71">
            <v>0.69820716999999999</v>
          </cell>
          <cell r="EG71">
            <v>7.2038561799999998</v>
          </cell>
          <cell r="EH71">
            <v>7.0732004599999998</v>
          </cell>
          <cell r="EI71">
            <v>0</v>
          </cell>
          <cell r="EJ71">
            <v>1.86590849</v>
          </cell>
          <cell r="EK71">
            <v>0.23090073</v>
          </cell>
          <cell r="EL71">
            <v>4.9763912399999999</v>
          </cell>
          <cell r="EM71">
            <v>6.2769506700000015</v>
          </cell>
          <cell r="EN71">
            <v>0</v>
          </cell>
          <cell r="EO71">
            <v>4.0494857299999998</v>
          </cell>
          <cell r="EP71">
            <v>0</v>
          </cell>
          <cell r="EQ71">
            <v>2.2274649399999999</v>
          </cell>
          <cell r="ER71">
            <v>15.753149519999997</v>
          </cell>
          <cell r="ES71">
            <v>0</v>
          </cell>
          <cell r="ET71">
            <v>15.285843079999999</v>
          </cell>
          <cell r="EU71">
            <v>0.46730643999999999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15.753149519999997</v>
          </cell>
          <cell r="FC71">
            <v>0</v>
          </cell>
          <cell r="FD71">
            <v>15.285843079999999</v>
          </cell>
          <cell r="FE71">
            <v>0.46730643999999999</v>
          </cell>
          <cell r="FF71">
            <v>0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293.25955339285838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6759</v>
          </cell>
          <cell r="FW71">
            <v>0</v>
          </cell>
          <cell r="FX71">
            <v>6759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293.25955339285838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6759</v>
          </cell>
          <cell r="GT71">
            <v>0</v>
          </cell>
          <cell r="GU71">
            <v>6759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293.25955339285838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6759</v>
          </cell>
          <cell r="IL71">
            <v>0</v>
          </cell>
          <cell r="IM71">
            <v>6759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2024</v>
          </cell>
          <cell r="OM71">
            <v>2025</v>
          </cell>
          <cell r="ON71">
            <v>2024</v>
          </cell>
          <cell r="OO71">
            <v>2025</v>
          </cell>
          <cell r="OP71" t="str">
            <v>с</v>
          </cell>
          <cell r="OT71">
            <v>351.91146407143003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Г</v>
          </cell>
          <cell r="B72" t="str">
            <v>1.1.2.4</v>
          </cell>
          <cell r="C72" t="str">
            <v>Реконструкция, модернизация, техническое перевооружение прочих объектов основных средств всего, в том числе:</v>
          </cell>
          <cell r="D72" t="str">
            <v>Г</v>
          </cell>
          <cell r="E72">
            <v>0</v>
          </cell>
          <cell r="H72">
            <v>0</v>
          </cell>
          <cell r="J72">
            <v>4591.2724346340001</v>
          </cell>
          <cell r="K72">
            <v>0</v>
          </cell>
          <cell r="L72">
            <v>4591.2724346340001</v>
          </cell>
          <cell r="M72">
            <v>0</v>
          </cell>
          <cell r="N72">
            <v>0</v>
          </cell>
          <cell r="O72">
            <v>170.67717430038584</v>
          </cell>
          <cell r="P72">
            <v>2407.3937657889996</v>
          </cell>
          <cell r="Q72">
            <v>2013.2014945446142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11773.071493446381</v>
          </cell>
          <cell r="CY72">
            <v>2007.6103241393257</v>
          </cell>
          <cell r="CZ72">
            <v>3841.5348877713004</v>
          </cell>
          <cell r="DA72">
            <v>3963.2928893735866</v>
          </cell>
          <cell r="DB72">
            <v>1960.6333921621663</v>
          </cell>
          <cell r="DE72">
            <v>0</v>
          </cell>
          <cell r="DG72">
            <v>3466.8500087699999</v>
          </cell>
          <cell r="DH72">
            <v>0</v>
          </cell>
          <cell r="DI72">
            <v>3466.8500087699999</v>
          </cell>
          <cell r="DJ72">
            <v>36.684146650000002</v>
          </cell>
          <cell r="DK72">
            <v>1997.2028118200003</v>
          </cell>
          <cell r="DL72">
            <v>1190.2507855899999</v>
          </cell>
          <cell r="DM72">
            <v>242.71226471</v>
          </cell>
          <cell r="DN72">
            <v>2408.0854113406808</v>
          </cell>
          <cell r="DS72">
            <v>0</v>
          </cell>
          <cell r="DT72">
            <v>84</v>
          </cell>
          <cell r="DU72">
            <v>716.27869118855017</v>
          </cell>
          <cell r="DV72">
            <v>1607.8067201521303</v>
          </cell>
          <cell r="DW72">
            <v>716.27869118855017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4276.1768974300003</v>
          </cell>
          <cell r="ED72">
            <v>192.46159611999997</v>
          </cell>
          <cell r="EE72">
            <v>2578.9925768100002</v>
          </cell>
          <cell r="EF72">
            <v>1324.0510200399999</v>
          </cell>
          <cell r="EG72">
            <v>180.67170436000001</v>
          </cell>
          <cell r="EH72">
            <v>517.99511308000001</v>
          </cell>
          <cell r="EI72">
            <v>0</v>
          </cell>
          <cell r="EJ72">
            <v>309.99903376999998</v>
          </cell>
          <cell r="EK72">
            <v>188.35102584999998</v>
          </cell>
          <cell r="EL72">
            <v>19.64505346</v>
          </cell>
          <cell r="EM72">
            <v>952.90282632999993</v>
          </cell>
          <cell r="EN72">
            <v>184.28371113</v>
          </cell>
          <cell r="EO72">
            <v>519.59158761999993</v>
          </cell>
          <cell r="EP72">
            <v>207.97159898000004</v>
          </cell>
          <cell r="EQ72">
            <v>41.055928600000001</v>
          </cell>
          <cell r="ER72">
            <v>2805.2789580200001</v>
          </cell>
          <cell r="ES72">
            <v>8.177884989999999</v>
          </cell>
          <cell r="ET72">
            <v>1749.4019554199999</v>
          </cell>
          <cell r="EU72">
            <v>927.72839521000003</v>
          </cell>
          <cell r="EV72">
            <v>119.97072230000001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2805.2789580200001</v>
          </cell>
          <cell r="FC72">
            <v>8.177884989999999</v>
          </cell>
          <cell r="FD72">
            <v>1749.4019554199999</v>
          </cell>
          <cell r="FE72">
            <v>927.72839521000003</v>
          </cell>
          <cell r="FF72">
            <v>119.97072230000001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11773.071493446381</v>
          </cell>
          <cell r="FO72">
            <v>0</v>
          </cell>
          <cell r="FP72">
            <v>410.43100000000004</v>
          </cell>
          <cell r="FQ72">
            <v>0</v>
          </cell>
          <cell r="FR72">
            <v>1452.1193482625131</v>
          </cell>
          <cell r="FS72">
            <v>1310.5793482625131</v>
          </cell>
          <cell r="FT72">
            <v>73.739999999999995</v>
          </cell>
          <cell r="FU72">
            <v>67.8</v>
          </cell>
          <cell r="FV72">
            <v>123369</v>
          </cell>
          <cell r="FW72">
            <v>0</v>
          </cell>
          <cell r="FX72">
            <v>123369</v>
          </cell>
          <cell r="FZ72">
            <v>3464.8544089900006</v>
          </cell>
          <cell r="GA72">
            <v>0</v>
          </cell>
          <cell r="GB72">
            <v>158.99700000000001</v>
          </cell>
          <cell r="GC72">
            <v>0</v>
          </cell>
          <cell r="GD72">
            <v>698.12799999999993</v>
          </cell>
          <cell r="GE72">
            <v>638.42799999999988</v>
          </cell>
          <cell r="GF72">
            <v>0</v>
          </cell>
          <cell r="GG72">
            <v>59.7</v>
          </cell>
          <cell r="GH72">
            <v>4800</v>
          </cell>
          <cell r="GI72">
            <v>0</v>
          </cell>
          <cell r="GJ72">
            <v>4800</v>
          </cell>
          <cell r="GK72">
            <v>5951.329949809804</v>
          </cell>
          <cell r="GL72">
            <v>0</v>
          </cell>
          <cell r="GM72">
            <v>111.2</v>
          </cell>
          <cell r="GN72">
            <v>0</v>
          </cell>
          <cell r="GO72">
            <v>223.44755331708038</v>
          </cell>
          <cell r="GP72">
            <v>152.44755331708035</v>
          </cell>
          <cell r="GQ72">
            <v>71</v>
          </cell>
          <cell r="GR72">
            <v>0</v>
          </cell>
          <cell r="GS72">
            <v>19182</v>
          </cell>
          <cell r="GT72">
            <v>0</v>
          </cell>
          <cell r="GU72">
            <v>19182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5951.329949809804</v>
          </cell>
          <cell r="ID72">
            <v>0</v>
          </cell>
          <cell r="IE72">
            <v>111.2</v>
          </cell>
          <cell r="IF72">
            <v>0</v>
          </cell>
          <cell r="IG72">
            <v>223.44755331708038</v>
          </cell>
          <cell r="IH72">
            <v>152.44755331708035</v>
          </cell>
          <cell r="II72">
            <v>71</v>
          </cell>
          <cell r="IJ72">
            <v>0</v>
          </cell>
          <cell r="IK72">
            <v>19182</v>
          </cell>
          <cell r="IL72">
            <v>0</v>
          </cell>
          <cell r="IM72">
            <v>19182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343.54416596300001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8701</v>
          </cell>
          <cell r="JH72">
            <v>0</v>
          </cell>
          <cell r="JI72">
            <v>8701</v>
          </cell>
          <cell r="JJ72">
            <v>263.32833638299996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8596</v>
          </cell>
          <cell r="JS72">
            <v>0</v>
          </cell>
          <cell r="JT72">
            <v>8596</v>
          </cell>
          <cell r="JU72">
            <v>46.248198900000006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104</v>
          </cell>
          <cell r="KD72">
            <v>0</v>
          </cell>
          <cell r="KE72">
            <v>104</v>
          </cell>
          <cell r="KF72">
            <v>33.967630679999999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1</v>
          </cell>
          <cell r="KO72">
            <v>0</v>
          </cell>
          <cell r="KP72">
            <v>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33.967630679999999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1</v>
          </cell>
          <cell r="LK72">
            <v>0</v>
          </cell>
          <cell r="LL72">
            <v>1</v>
          </cell>
          <cell r="LQ72">
            <v>0</v>
          </cell>
          <cell r="LR72">
            <v>165.4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55.8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 t="str">
            <v>нд</v>
          </cell>
          <cell r="OM72" t="str">
            <v>нд</v>
          </cell>
          <cell r="ON72" t="str">
            <v>нд</v>
          </cell>
          <cell r="OO72" t="str">
            <v>нд</v>
          </cell>
          <cell r="OP72" t="str">
            <v>нд</v>
          </cell>
          <cell r="OT72">
            <v>19922.942175616463</v>
          </cell>
          <cell r="OV72">
            <v>346.28899999999999</v>
          </cell>
          <cell r="OW72">
            <v>214</v>
          </cell>
          <cell r="OX72">
            <v>1</v>
          </cell>
          <cell r="OY72">
            <v>19921</v>
          </cell>
          <cell r="OZ72">
            <v>4592.4061264929987</v>
          </cell>
        </row>
        <row r="73">
          <cell r="A73" t="str">
            <v>Г</v>
          </cell>
          <cell r="B73" t="str">
            <v>1.1.2.4.1</v>
          </cell>
          <cell r="C73" t="str">
            <v>Реконструкция прочих объектов основных средств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4591.2724346340001</v>
          </cell>
          <cell r="K73">
            <v>0</v>
          </cell>
          <cell r="L73">
            <v>4591.2724346340001</v>
          </cell>
          <cell r="M73">
            <v>0</v>
          </cell>
          <cell r="N73">
            <v>0</v>
          </cell>
          <cell r="O73">
            <v>170.67717430038584</v>
          </cell>
          <cell r="P73">
            <v>2407.3937657889996</v>
          </cell>
          <cell r="Q73">
            <v>2013.2014945446142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11773.071493446381</v>
          </cell>
          <cell r="CY73">
            <v>2007.6103241393257</v>
          </cell>
          <cell r="CZ73">
            <v>3841.5348877713004</v>
          </cell>
          <cell r="DA73">
            <v>3963.2928893735866</v>
          </cell>
          <cell r="DB73">
            <v>1960.6333921621663</v>
          </cell>
          <cell r="DE73">
            <v>0</v>
          </cell>
          <cell r="DG73">
            <v>3466.8500087699999</v>
          </cell>
          <cell r="DH73">
            <v>0</v>
          </cell>
          <cell r="DI73">
            <v>3466.8500087699999</v>
          </cell>
          <cell r="DJ73">
            <v>36.684146650000002</v>
          </cell>
          <cell r="DK73">
            <v>1997.2028118200003</v>
          </cell>
          <cell r="DL73">
            <v>1190.2507855899999</v>
          </cell>
          <cell r="DM73">
            <v>242.71226471</v>
          </cell>
          <cell r="DN73">
            <v>2408.0854113406808</v>
          </cell>
          <cell r="DS73">
            <v>0</v>
          </cell>
          <cell r="DT73">
            <v>84</v>
          </cell>
          <cell r="DU73">
            <v>716.27869118855017</v>
          </cell>
          <cell r="DV73">
            <v>1607.8067201521303</v>
          </cell>
          <cell r="DW73">
            <v>716.27869118855017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4276.1768974300003</v>
          </cell>
          <cell r="ED73">
            <v>192.46159611999997</v>
          </cell>
          <cell r="EE73">
            <v>2578.9925768100002</v>
          </cell>
          <cell r="EF73">
            <v>1324.0510200399999</v>
          </cell>
          <cell r="EG73">
            <v>180.67170436000001</v>
          </cell>
          <cell r="EH73">
            <v>517.99511308000001</v>
          </cell>
          <cell r="EI73">
            <v>0</v>
          </cell>
          <cell r="EJ73">
            <v>309.99903376999998</v>
          </cell>
          <cell r="EK73">
            <v>188.35102584999998</v>
          </cell>
          <cell r="EL73">
            <v>19.64505346</v>
          </cell>
          <cell r="EM73">
            <v>952.90282632999993</v>
          </cell>
          <cell r="EN73">
            <v>184.28371113</v>
          </cell>
          <cell r="EO73">
            <v>519.59158761999993</v>
          </cell>
          <cell r="EP73">
            <v>207.97159898000004</v>
          </cell>
          <cell r="EQ73">
            <v>41.055928600000001</v>
          </cell>
          <cell r="ER73">
            <v>2805.2789580200001</v>
          </cell>
          <cell r="ES73">
            <v>8.177884989999999</v>
          </cell>
          <cell r="ET73">
            <v>1749.4019554199999</v>
          </cell>
          <cell r="EU73">
            <v>927.72839521000003</v>
          </cell>
          <cell r="EV73">
            <v>119.97072230000001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2805.2789580200001</v>
          </cell>
          <cell r="FC73">
            <v>8.177884989999999</v>
          </cell>
          <cell r="FD73">
            <v>1749.4019554199999</v>
          </cell>
          <cell r="FE73">
            <v>927.72839521000003</v>
          </cell>
          <cell r="FF73">
            <v>119.97072230000001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11773.071493446381</v>
          </cell>
          <cell r="FO73">
            <v>0</v>
          </cell>
          <cell r="FP73">
            <v>410.43100000000004</v>
          </cell>
          <cell r="FQ73">
            <v>0</v>
          </cell>
          <cell r="FR73">
            <v>1452.1193482625131</v>
          </cell>
          <cell r="FS73">
            <v>1310.5793482625131</v>
          </cell>
          <cell r="FT73">
            <v>73.739999999999995</v>
          </cell>
          <cell r="FU73">
            <v>67.8</v>
          </cell>
          <cell r="FV73">
            <v>123369</v>
          </cell>
          <cell r="FW73">
            <v>0</v>
          </cell>
          <cell r="FX73">
            <v>123369</v>
          </cell>
          <cell r="FZ73">
            <v>3464.8544089900006</v>
          </cell>
          <cell r="GA73">
            <v>0</v>
          </cell>
          <cell r="GB73">
            <v>158.99700000000001</v>
          </cell>
          <cell r="GC73">
            <v>0</v>
          </cell>
          <cell r="GD73">
            <v>698.12799999999993</v>
          </cell>
          <cell r="GE73">
            <v>638.42799999999988</v>
          </cell>
          <cell r="GF73">
            <v>0</v>
          </cell>
          <cell r="GG73">
            <v>59.7</v>
          </cell>
          <cell r="GH73">
            <v>4800</v>
          </cell>
          <cell r="GI73">
            <v>0</v>
          </cell>
          <cell r="GJ73">
            <v>4800</v>
          </cell>
          <cell r="GK73">
            <v>5951.329949809804</v>
          </cell>
          <cell r="GL73">
            <v>0</v>
          </cell>
          <cell r="GM73">
            <v>111.2</v>
          </cell>
          <cell r="GN73">
            <v>0</v>
          </cell>
          <cell r="GO73">
            <v>223.44755331708038</v>
          </cell>
          <cell r="GP73">
            <v>152.44755331708035</v>
          </cell>
          <cell r="GQ73">
            <v>71</v>
          </cell>
          <cell r="GR73">
            <v>0</v>
          </cell>
          <cell r="GS73">
            <v>19182</v>
          </cell>
          <cell r="GT73">
            <v>0</v>
          </cell>
          <cell r="GU73">
            <v>19182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5951.329949809804</v>
          </cell>
          <cell r="ID73">
            <v>0</v>
          </cell>
          <cell r="IE73">
            <v>111.2</v>
          </cell>
          <cell r="IF73">
            <v>0</v>
          </cell>
          <cell r="IG73">
            <v>223.44755331708038</v>
          </cell>
          <cell r="IH73">
            <v>152.44755331708035</v>
          </cell>
          <cell r="II73">
            <v>71</v>
          </cell>
          <cell r="IJ73">
            <v>0</v>
          </cell>
          <cell r="IK73">
            <v>19182</v>
          </cell>
          <cell r="IL73">
            <v>0</v>
          </cell>
          <cell r="IM73">
            <v>19182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343.54416596300001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8701</v>
          </cell>
          <cell r="JH73">
            <v>0</v>
          </cell>
          <cell r="JI73">
            <v>8701</v>
          </cell>
          <cell r="JJ73">
            <v>263.32833638299996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8596</v>
          </cell>
          <cell r="JS73">
            <v>0</v>
          </cell>
          <cell r="JT73">
            <v>8596</v>
          </cell>
          <cell r="JU73">
            <v>46.248198900000006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104</v>
          </cell>
          <cell r="KD73">
            <v>0</v>
          </cell>
          <cell r="KE73">
            <v>104</v>
          </cell>
          <cell r="KF73">
            <v>33.967630679999999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1</v>
          </cell>
          <cell r="KO73">
            <v>0</v>
          </cell>
          <cell r="KP73">
            <v>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33.967630679999999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1</v>
          </cell>
          <cell r="LK73">
            <v>0</v>
          </cell>
          <cell r="LL73">
            <v>1</v>
          </cell>
          <cell r="LQ73">
            <v>0</v>
          </cell>
          <cell r="LR73">
            <v>165.4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55.8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 t="str">
            <v>нд</v>
          </cell>
          <cell r="OM73" t="str">
            <v>нд</v>
          </cell>
          <cell r="ON73" t="str">
            <v>нд</v>
          </cell>
          <cell r="OO73" t="str">
            <v>нд</v>
          </cell>
          <cell r="OP73" t="str">
            <v>нд</v>
          </cell>
          <cell r="OT73">
            <v>19922.942175616463</v>
          </cell>
          <cell r="OV73">
            <v>346.28899999999999</v>
          </cell>
          <cell r="OW73">
            <v>214</v>
          </cell>
          <cell r="OX73">
            <v>1</v>
          </cell>
          <cell r="OY73">
            <v>19921</v>
          </cell>
          <cell r="OZ73">
            <v>4592.4061264929987</v>
          </cell>
        </row>
        <row r="74">
          <cell r="A74" t="str">
            <v>Г</v>
          </cell>
          <cell r="B74" t="str">
            <v>1.1.2.4.2</v>
          </cell>
          <cell r="C74" t="str">
            <v>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4591.2724346340001</v>
          </cell>
          <cell r="K74">
            <v>0</v>
          </cell>
          <cell r="L74">
            <v>4591.2724346340001</v>
          </cell>
          <cell r="M74">
            <v>0</v>
          </cell>
          <cell r="N74">
            <v>0</v>
          </cell>
          <cell r="O74">
            <v>170.67717430038584</v>
          </cell>
          <cell r="P74">
            <v>2407.3937657889996</v>
          </cell>
          <cell r="Q74">
            <v>2013.2014945446142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3466.8500087699999</v>
          </cell>
          <cell r="DH74">
            <v>0</v>
          </cell>
          <cell r="DI74">
            <v>3466.8500087699999</v>
          </cell>
          <cell r="DJ74">
            <v>36.684146650000002</v>
          </cell>
          <cell r="DK74">
            <v>1997.2028118200003</v>
          </cell>
          <cell r="DL74">
            <v>1190.2507855899999</v>
          </cell>
          <cell r="DM74">
            <v>242.71226471</v>
          </cell>
          <cell r="DN74">
            <v>2408.0854113406808</v>
          </cell>
          <cell r="DS74">
            <v>0</v>
          </cell>
          <cell r="DT74">
            <v>84</v>
          </cell>
          <cell r="DU74">
            <v>716.27869118855017</v>
          </cell>
          <cell r="DV74">
            <v>1607.8067201521303</v>
          </cell>
          <cell r="DW74">
            <v>716.27869118855017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4276.1768974300003</v>
          </cell>
          <cell r="ED74">
            <v>192.46159611999997</v>
          </cell>
          <cell r="EE74">
            <v>2578.9925768100002</v>
          </cell>
          <cell r="EF74">
            <v>1324.0510200399999</v>
          </cell>
          <cell r="EG74">
            <v>180.67170436000001</v>
          </cell>
          <cell r="EH74">
            <v>517.99511308000001</v>
          </cell>
          <cell r="EI74">
            <v>0</v>
          </cell>
          <cell r="EJ74">
            <v>309.99903376999998</v>
          </cell>
          <cell r="EK74">
            <v>188.35102584999998</v>
          </cell>
          <cell r="EL74">
            <v>19.64505346</v>
          </cell>
          <cell r="EM74">
            <v>952.90282632999993</v>
          </cell>
          <cell r="EN74">
            <v>184.28371113</v>
          </cell>
          <cell r="EO74">
            <v>519.59158761999993</v>
          </cell>
          <cell r="EP74">
            <v>207.97159898000004</v>
          </cell>
          <cell r="EQ74">
            <v>41.055928600000001</v>
          </cell>
          <cell r="ER74">
            <v>2805.2789580200001</v>
          </cell>
          <cell r="ES74">
            <v>8.177884989999999</v>
          </cell>
          <cell r="ET74">
            <v>1749.4019554199999</v>
          </cell>
          <cell r="EU74">
            <v>927.72839521000003</v>
          </cell>
          <cell r="EV74">
            <v>119.97072230000001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2805.2789580200001</v>
          </cell>
          <cell r="FC74">
            <v>8.177884989999999</v>
          </cell>
          <cell r="FD74">
            <v>1749.4019554199999</v>
          </cell>
          <cell r="FE74">
            <v>927.72839521000003</v>
          </cell>
          <cell r="FF74">
            <v>119.97072230000001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3464.8544089900006</v>
          </cell>
          <cell r="GA74">
            <v>0</v>
          </cell>
          <cell r="GB74">
            <v>158.99700000000001</v>
          </cell>
          <cell r="GC74">
            <v>0</v>
          </cell>
          <cell r="GD74">
            <v>698.12799999999993</v>
          </cell>
          <cell r="GE74">
            <v>638.42799999999988</v>
          </cell>
          <cell r="GF74">
            <v>0</v>
          </cell>
          <cell r="GG74">
            <v>59.7</v>
          </cell>
          <cell r="GH74">
            <v>4800</v>
          </cell>
          <cell r="GI74">
            <v>0</v>
          </cell>
          <cell r="GJ74">
            <v>4800</v>
          </cell>
          <cell r="GK74">
            <v>5951.329949809804</v>
          </cell>
          <cell r="GL74">
            <v>0</v>
          </cell>
          <cell r="GM74">
            <v>111.2</v>
          </cell>
          <cell r="GN74">
            <v>0</v>
          </cell>
          <cell r="GO74">
            <v>223.44755331708038</v>
          </cell>
          <cell r="GP74">
            <v>152.44755331708035</v>
          </cell>
          <cell r="GQ74">
            <v>71</v>
          </cell>
          <cell r="GR74">
            <v>0</v>
          </cell>
          <cell r="GS74">
            <v>19182</v>
          </cell>
          <cell r="GT74">
            <v>0</v>
          </cell>
          <cell r="GU74">
            <v>19182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5951.329949809804</v>
          </cell>
          <cell r="ID74">
            <v>0</v>
          </cell>
          <cell r="IE74">
            <v>111.2</v>
          </cell>
          <cell r="IF74">
            <v>0</v>
          </cell>
          <cell r="IG74">
            <v>223.44755331708038</v>
          </cell>
          <cell r="IH74">
            <v>152.44755331708035</v>
          </cell>
          <cell r="II74">
            <v>71</v>
          </cell>
          <cell r="IJ74">
            <v>0</v>
          </cell>
          <cell r="IK74">
            <v>19182</v>
          </cell>
          <cell r="IL74">
            <v>0</v>
          </cell>
          <cell r="IM74">
            <v>19182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343.54416596300001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8701</v>
          </cell>
          <cell r="JH74">
            <v>0</v>
          </cell>
          <cell r="JI74">
            <v>8701</v>
          </cell>
          <cell r="JJ74">
            <v>263.32833638299996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8596</v>
          </cell>
          <cell r="JS74">
            <v>0</v>
          </cell>
          <cell r="JT74">
            <v>8596</v>
          </cell>
          <cell r="JU74">
            <v>46.248198900000006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104</v>
          </cell>
          <cell r="KD74">
            <v>0</v>
          </cell>
          <cell r="KE74">
            <v>104</v>
          </cell>
          <cell r="KF74">
            <v>33.967630679999999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1</v>
          </cell>
          <cell r="KO74">
            <v>0</v>
          </cell>
          <cell r="KP74">
            <v>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33.967630679999999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1</v>
          </cell>
          <cell r="LK74">
            <v>0</v>
          </cell>
          <cell r="LL74">
            <v>1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55.8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19922.942175616463</v>
          </cell>
          <cell r="OV74">
            <v>346.28899999999999</v>
          </cell>
          <cell r="OW74">
            <v>214</v>
          </cell>
          <cell r="OX74">
            <v>1</v>
          </cell>
          <cell r="OY74">
            <v>19921</v>
          </cell>
          <cell r="OZ74">
            <v>4592.4061264929987</v>
          </cell>
        </row>
        <row r="75">
          <cell r="A75" t="str">
            <v>Г</v>
          </cell>
          <cell r="B75" t="str">
            <v>1.1.3</v>
          </cell>
          <cell r="C75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4591.2724346340001</v>
          </cell>
          <cell r="K75">
            <v>0</v>
          </cell>
          <cell r="L75">
            <v>4591.2724346340001</v>
          </cell>
          <cell r="M75">
            <v>0</v>
          </cell>
          <cell r="N75">
            <v>0</v>
          </cell>
          <cell r="O75">
            <v>170.67717430038584</v>
          </cell>
          <cell r="P75">
            <v>2407.3937657889996</v>
          </cell>
          <cell r="Q75">
            <v>2013.2014945446142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3466.8500087699999</v>
          </cell>
          <cell r="DH75">
            <v>0</v>
          </cell>
          <cell r="DI75">
            <v>3466.8500087699999</v>
          </cell>
          <cell r="DJ75">
            <v>36.684146650000002</v>
          </cell>
          <cell r="DK75">
            <v>1997.2028118200003</v>
          </cell>
          <cell r="DL75">
            <v>1190.2507855899999</v>
          </cell>
          <cell r="DM75">
            <v>242.71226471</v>
          </cell>
          <cell r="DN75">
            <v>2408.0854113406808</v>
          </cell>
          <cell r="DS75">
            <v>0</v>
          </cell>
          <cell r="DT75">
            <v>84</v>
          </cell>
          <cell r="DU75">
            <v>716.27869118855017</v>
          </cell>
          <cell r="DV75">
            <v>1607.8067201521303</v>
          </cell>
          <cell r="DW75">
            <v>716.27869118855017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4276.1768974300003</v>
          </cell>
          <cell r="ED75">
            <v>192.46159611999997</v>
          </cell>
          <cell r="EE75">
            <v>2578.9925768100002</v>
          </cell>
          <cell r="EF75">
            <v>1324.0510200399999</v>
          </cell>
          <cell r="EG75">
            <v>180.67170436000001</v>
          </cell>
          <cell r="EH75">
            <v>517.99511308000001</v>
          </cell>
          <cell r="EI75">
            <v>0</v>
          </cell>
          <cell r="EJ75">
            <v>309.99903376999998</v>
          </cell>
          <cell r="EK75">
            <v>188.35102584999998</v>
          </cell>
          <cell r="EL75">
            <v>19.64505346</v>
          </cell>
          <cell r="EM75">
            <v>952.90282632999993</v>
          </cell>
          <cell r="EN75">
            <v>184.28371113</v>
          </cell>
          <cell r="EO75">
            <v>519.59158761999993</v>
          </cell>
          <cell r="EP75">
            <v>207.97159898000004</v>
          </cell>
          <cell r="EQ75">
            <v>41.055928600000001</v>
          </cell>
          <cell r="ER75">
            <v>2805.2789580200001</v>
          </cell>
          <cell r="ES75">
            <v>8.177884989999999</v>
          </cell>
          <cell r="ET75">
            <v>1749.4019554199999</v>
          </cell>
          <cell r="EU75">
            <v>927.72839521000003</v>
          </cell>
          <cell r="EV75">
            <v>119.97072230000001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2805.2789580200001</v>
          </cell>
          <cell r="FC75">
            <v>8.177884989999999</v>
          </cell>
          <cell r="FD75">
            <v>1749.4019554199999</v>
          </cell>
          <cell r="FE75">
            <v>927.72839521000003</v>
          </cell>
          <cell r="FF75">
            <v>119.97072230000001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3464.8544089900006</v>
          </cell>
          <cell r="GA75">
            <v>0</v>
          </cell>
          <cell r="GB75">
            <v>158.99700000000001</v>
          </cell>
          <cell r="GC75">
            <v>0</v>
          </cell>
          <cell r="GD75">
            <v>698.12799999999993</v>
          </cell>
          <cell r="GE75">
            <v>638.42799999999988</v>
          </cell>
          <cell r="GF75">
            <v>0</v>
          </cell>
          <cell r="GG75">
            <v>59.7</v>
          </cell>
          <cell r="GH75">
            <v>4800</v>
          </cell>
          <cell r="GI75">
            <v>0</v>
          </cell>
          <cell r="GJ75">
            <v>4800</v>
          </cell>
          <cell r="GK75">
            <v>5951.329949809804</v>
          </cell>
          <cell r="GL75">
            <v>0</v>
          </cell>
          <cell r="GM75">
            <v>111.2</v>
          </cell>
          <cell r="GN75">
            <v>0</v>
          </cell>
          <cell r="GO75">
            <v>223.44755331708038</v>
          </cell>
          <cell r="GP75">
            <v>152.44755331708035</v>
          </cell>
          <cell r="GQ75">
            <v>71</v>
          </cell>
          <cell r="GR75">
            <v>0</v>
          </cell>
          <cell r="GS75">
            <v>19182</v>
          </cell>
          <cell r="GT75">
            <v>0</v>
          </cell>
          <cell r="GU75">
            <v>19182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5951.329949809804</v>
          </cell>
          <cell r="ID75">
            <v>0</v>
          </cell>
          <cell r="IE75">
            <v>111.2</v>
          </cell>
          <cell r="IF75">
            <v>0</v>
          </cell>
          <cell r="IG75">
            <v>223.44755331708038</v>
          </cell>
          <cell r="IH75">
            <v>152.44755331708035</v>
          </cell>
          <cell r="II75">
            <v>71</v>
          </cell>
          <cell r="IJ75">
            <v>0</v>
          </cell>
          <cell r="IK75">
            <v>19182</v>
          </cell>
          <cell r="IL75">
            <v>0</v>
          </cell>
          <cell r="IM75">
            <v>19182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343.54416596300001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8701</v>
          </cell>
          <cell r="JH75">
            <v>0</v>
          </cell>
          <cell r="JI75">
            <v>8701</v>
          </cell>
          <cell r="JJ75">
            <v>263.32833638299996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8596</v>
          </cell>
          <cell r="JS75">
            <v>0</v>
          </cell>
          <cell r="JT75">
            <v>8596</v>
          </cell>
          <cell r="JU75">
            <v>46.248198900000006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104</v>
          </cell>
          <cell r="KD75">
            <v>0</v>
          </cell>
          <cell r="KE75">
            <v>104</v>
          </cell>
          <cell r="KF75">
            <v>33.967630679999999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1</v>
          </cell>
          <cell r="KO75">
            <v>0</v>
          </cell>
          <cell r="KP75">
            <v>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33.967630679999999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1</v>
          </cell>
          <cell r="LK75">
            <v>0</v>
          </cell>
          <cell r="LL75">
            <v>1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55.8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19922.942175616463</v>
          </cell>
          <cell r="OV75">
            <v>346.28899999999999</v>
          </cell>
          <cell r="OW75">
            <v>214</v>
          </cell>
          <cell r="OX75">
            <v>1</v>
          </cell>
          <cell r="OY75">
            <v>19921</v>
          </cell>
          <cell r="OZ75">
            <v>4592.4061264929987</v>
          </cell>
        </row>
        <row r="76">
          <cell r="A76" t="str">
            <v>Г</v>
          </cell>
          <cell r="B76" t="str">
            <v>1.1.3.1</v>
          </cell>
          <cell r="C76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4591.2724346340001</v>
          </cell>
          <cell r="K76">
            <v>0</v>
          </cell>
          <cell r="L76">
            <v>4591.2724346340001</v>
          </cell>
          <cell r="M76">
            <v>0</v>
          </cell>
          <cell r="N76">
            <v>0</v>
          </cell>
          <cell r="O76">
            <v>170.67717430038584</v>
          </cell>
          <cell r="P76">
            <v>2407.3937657889996</v>
          </cell>
          <cell r="Q76">
            <v>2013.2014945446142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3466.8500087699999</v>
          </cell>
          <cell r="DH76">
            <v>0</v>
          </cell>
          <cell r="DI76">
            <v>3466.8500087699999</v>
          </cell>
          <cell r="DJ76">
            <v>36.684146650000002</v>
          </cell>
          <cell r="DK76">
            <v>1997.2028118200003</v>
          </cell>
          <cell r="DL76">
            <v>1190.2507855899999</v>
          </cell>
          <cell r="DM76">
            <v>242.71226471</v>
          </cell>
          <cell r="DN76">
            <v>2408.0854113406808</v>
          </cell>
          <cell r="DS76">
            <v>0</v>
          </cell>
          <cell r="DT76">
            <v>84</v>
          </cell>
          <cell r="DU76">
            <v>716.27869118855017</v>
          </cell>
          <cell r="DV76">
            <v>1607.8067201521303</v>
          </cell>
          <cell r="DW76">
            <v>716.27869118855017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4276.1768974300003</v>
          </cell>
          <cell r="ED76">
            <v>192.46159611999997</v>
          </cell>
          <cell r="EE76">
            <v>2578.9925768100002</v>
          </cell>
          <cell r="EF76">
            <v>1324.0510200399999</v>
          </cell>
          <cell r="EG76">
            <v>180.67170436000001</v>
          </cell>
          <cell r="EH76">
            <v>517.99511308000001</v>
          </cell>
          <cell r="EI76">
            <v>0</v>
          </cell>
          <cell r="EJ76">
            <v>309.99903376999998</v>
          </cell>
          <cell r="EK76">
            <v>188.35102584999998</v>
          </cell>
          <cell r="EL76">
            <v>19.64505346</v>
          </cell>
          <cell r="EM76">
            <v>952.90282632999993</v>
          </cell>
          <cell r="EN76">
            <v>184.28371113</v>
          </cell>
          <cell r="EO76">
            <v>519.59158761999993</v>
          </cell>
          <cell r="EP76">
            <v>207.97159898000004</v>
          </cell>
          <cell r="EQ76">
            <v>41.055928600000001</v>
          </cell>
          <cell r="ER76">
            <v>2805.2789580200001</v>
          </cell>
          <cell r="ES76">
            <v>8.177884989999999</v>
          </cell>
          <cell r="ET76">
            <v>1749.4019554199999</v>
          </cell>
          <cell r="EU76">
            <v>927.72839521000003</v>
          </cell>
          <cell r="EV76">
            <v>119.97072230000001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2805.2789580200001</v>
          </cell>
          <cell r="FC76">
            <v>8.177884989999999</v>
          </cell>
          <cell r="FD76">
            <v>1749.4019554199999</v>
          </cell>
          <cell r="FE76">
            <v>927.72839521000003</v>
          </cell>
          <cell r="FF76">
            <v>119.97072230000001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3464.8544089900006</v>
          </cell>
          <cell r="GA76">
            <v>0</v>
          </cell>
          <cell r="GB76">
            <v>158.99700000000001</v>
          </cell>
          <cell r="GC76">
            <v>0</v>
          </cell>
          <cell r="GD76">
            <v>698.12799999999993</v>
          </cell>
          <cell r="GE76">
            <v>638.42799999999988</v>
          </cell>
          <cell r="GF76">
            <v>0</v>
          </cell>
          <cell r="GG76">
            <v>59.7</v>
          </cell>
          <cell r="GH76">
            <v>4800</v>
          </cell>
          <cell r="GI76">
            <v>0</v>
          </cell>
          <cell r="GJ76">
            <v>4800</v>
          </cell>
          <cell r="GK76">
            <v>5951.329949809804</v>
          </cell>
          <cell r="GL76">
            <v>0</v>
          </cell>
          <cell r="GM76">
            <v>111.2</v>
          </cell>
          <cell r="GN76">
            <v>0</v>
          </cell>
          <cell r="GO76">
            <v>223.44755331708038</v>
          </cell>
          <cell r="GP76">
            <v>152.44755331708035</v>
          </cell>
          <cell r="GQ76">
            <v>71</v>
          </cell>
          <cell r="GR76">
            <v>0</v>
          </cell>
          <cell r="GS76">
            <v>19182</v>
          </cell>
          <cell r="GT76">
            <v>0</v>
          </cell>
          <cell r="GU76">
            <v>19182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5951.329949809804</v>
          </cell>
          <cell r="ID76">
            <v>0</v>
          </cell>
          <cell r="IE76">
            <v>111.2</v>
          </cell>
          <cell r="IF76">
            <v>0</v>
          </cell>
          <cell r="IG76">
            <v>223.44755331708038</v>
          </cell>
          <cell r="IH76">
            <v>152.44755331708035</v>
          </cell>
          <cell r="II76">
            <v>71</v>
          </cell>
          <cell r="IJ76">
            <v>0</v>
          </cell>
          <cell r="IK76">
            <v>19182</v>
          </cell>
          <cell r="IL76">
            <v>0</v>
          </cell>
          <cell r="IM76">
            <v>19182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343.54416596300001</v>
          </cell>
          <cell r="IZ76">
            <v>0</v>
          </cell>
          <cell r="JA76">
            <v>0</v>
          </cell>
          <cell r="JB76">
            <v>0</v>
          </cell>
          <cell r="JC76">
            <v>0</v>
          </cell>
          <cell r="JD76">
            <v>0</v>
          </cell>
          <cell r="JE76">
            <v>0</v>
          </cell>
          <cell r="JF76">
            <v>0</v>
          </cell>
          <cell r="JG76">
            <v>8701</v>
          </cell>
          <cell r="JH76">
            <v>0</v>
          </cell>
          <cell r="JI76">
            <v>8701</v>
          </cell>
          <cell r="JJ76">
            <v>263.32833638299996</v>
          </cell>
          <cell r="JK76">
            <v>0</v>
          </cell>
          <cell r="JL76">
            <v>0</v>
          </cell>
          <cell r="JM76">
            <v>0</v>
          </cell>
          <cell r="JN76">
            <v>0</v>
          </cell>
          <cell r="JO76">
            <v>0</v>
          </cell>
          <cell r="JP76">
            <v>0</v>
          </cell>
          <cell r="JQ76">
            <v>0</v>
          </cell>
          <cell r="JR76">
            <v>8596</v>
          </cell>
          <cell r="JS76">
            <v>0</v>
          </cell>
          <cell r="JT76">
            <v>8596</v>
          </cell>
          <cell r="JU76">
            <v>46.248198900000006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104</v>
          </cell>
          <cell r="KD76">
            <v>0</v>
          </cell>
          <cell r="KE76">
            <v>104</v>
          </cell>
          <cell r="KF76">
            <v>33.967630679999999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1</v>
          </cell>
          <cell r="KO76">
            <v>0</v>
          </cell>
          <cell r="KP76">
            <v>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33.967630679999999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1</v>
          </cell>
          <cell r="LK76">
            <v>0</v>
          </cell>
          <cell r="LL76">
            <v>1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55.8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19922.942175616463</v>
          </cell>
          <cell r="OV76">
            <v>346.28899999999999</v>
          </cell>
          <cell r="OW76">
            <v>214</v>
          </cell>
          <cell r="OX76">
            <v>1</v>
          </cell>
          <cell r="OY76">
            <v>19921</v>
          </cell>
          <cell r="OZ76">
            <v>4592.4061264929987</v>
          </cell>
        </row>
        <row r="77">
          <cell r="A77" t="str">
            <v>Г</v>
          </cell>
          <cell r="B77" t="str">
            <v>1.1.3.2</v>
          </cell>
          <cell r="C77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4591.2724346340001</v>
          </cell>
          <cell r="K77">
            <v>0</v>
          </cell>
          <cell r="L77">
            <v>4591.2724346340001</v>
          </cell>
          <cell r="M77">
            <v>0</v>
          </cell>
          <cell r="N77">
            <v>0</v>
          </cell>
          <cell r="O77">
            <v>170.67717430038584</v>
          </cell>
          <cell r="P77">
            <v>2407.3937657889996</v>
          </cell>
          <cell r="Q77">
            <v>2013.2014945446142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3466.8500087699999</v>
          </cell>
          <cell r="DH77">
            <v>0</v>
          </cell>
          <cell r="DI77">
            <v>3466.8500087699999</v>
          </cell>
          <cell r="DJ77">
            <v>36.684146650000002</v>
          </cell>
          <cell r="DK77">
            <v>1997.2028118200003</v>
          </cell>
          <cell r="DL77">
            <v>1190.2507855899999</v>
          </cell>
          <cell r="DM77">
            <v>242.71226471</v>
          </cell>
          <cell r="DN77">
            <v>2408.0854113406808</v>
          </cell>
          <cell r="DS77">
            <v>0</v>
          </cell>
          <cell r="DT77">
            <v>84</v>
          </cell>
          <cell r="DU77">
            <v>716.27869118855017</v>
          </cell>
          <cell r="DV77">
            <v>1607.8067201521303</v>
          </cell>
          <cell r="DW77">
            <v>716.27869118855017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4276.1768974300003</v>
          </cell>
          <cell r="ED77">
            <v>192.46159611999997</v>
          </cell>
          <cell r="EE77">
            <v>2578.9925768100002</v>
          </cell>
          <cell r="EF77">
            <v>1324.0510200399999</v>
          </cell>
          <cell r="EG77">
            <v>180.67170436000001</v>
          </cell>
          <cell r="EH77">
            <v>517.99511308000001</v>
          </cell>
          <cell r="EI77">
            <v>0</v>
          </cell>
          <cell r="EJ77">
            <v>309.99903376999998</v>
          </cell>
          <cell r="EK77">
            <v>188.35102584999998</v>
          </cell>
          <cell r="EL77">
            <v>19.64505346</v>
          </cell>
          <cell r="EM77">
            <v>952.90282632999993</v>
          </cell>
          <cell r="EN77">
            <v>184.28371113</v>
          </cell>
          <cell r="EO77">
            <v>519.59158761999993</v>
          </cell>
          <cell r="EP77">
            <v>207.97159898000004</v>
          </cell>
          <cell r="EQ77">
            <v>41.055928600000001</v>
          </cell>
          <cell r="ER77">
            <v>2805.2789580200001</v>
          </cell>
          <cell r="ES77">
            <v>8.177884989999999</v>
          </cell>
          <cell r="ET77">
            <v>1749.4019554199999</v>
          </cell>
          <cell r="EU77">
            <v>927.72839521000003</v>
          </cell>
          <cell r="EV77">
            <v>119.97072230000001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2805.2789580200001</v>
          </cell>
          <cell r="FC77">
            <v>8.177884989999999</v>
          </cell>
          <cell r="FD77">
            <v>1749.4019554199999</v>
          </cell>
          <cell r="FE77">
            <v>927.72839521000003</v>
          </cell>
          <cell r="FF77">
            <v>119.97072230000001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3464.8544089900006</v>
          </cell>
          <cell r="GA77">
            <v>0</v>
          </cell>
          <cell r="GB77">
            <v>158.99700000000001</v>
          </cell>
          <cell r="GC77">
            <v>0</v>
          </cell>
          <cell r="GD77">
            <v>698.12799999999993</v>
          </cell>
          <cell r="GE77">
            <v>638.42799999999988</v>
          </cell>
          <cell r="GF77">
            <v>0</v>
          </cell>
          <cell r="GG77">
            <v>59.7</v>
          </cell>
          <cell r="GH77">
            <v>4800</v>
          </cell>
          <cell r="GI77">
            <v>0</v>
          </cell>
          <cell r="GJ77">
            <v>4800</v>
          </cell>
          <cell r="GK77">
            <v>5951.329949809804</v>
          </cell>
          <cell r="GL77">
            <v>0</v>
          </cell>
          <cell r="GM77">
            <v>111.2</v>
          </cell>
          <cell r="GN77">
            <v>0</v>
          </cell>
          <cell r="GO77">
            <v>223.44755331708038</v>
          </cell>
          <cell r="GP77">
            <v>152.44755331708035</v>
          </cell>
          <cell r="GQ77">
            <v>71</v>
          </cell>
          <cell r="GR77">
            <v>0</v>
          </cell>
          <cell r="GS77">
            <v>19182</v>
          </cell>
          <cell r="GT77">
            <v>0</v>
          </cell>
          <cell r="GU77">
            <v>19182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5951.329949809804</v>
          </cell>
          <cell r="ID77">
            <v>0</v>
          </cell>
          <cell r="IE77">
            <v>111.2</v>
          </cell>
          <cell r="IF77">
            <v>0</v>
          </cell>
          <cell r="IG77">
            <v>223.44755331708038</v>
          </cell>
          <cell r="IH77">
            <v>152.44755331708035</v>
          </cell>
          <cell r="II77">
            <v>71</v>
          </cell>
          <cell r="IJ77">
            <v>0</v>
          </cell>
          <cell r="IK77">
            <v>19182</v>
          </cell>
          <cell r="IL77">
            <v>0</v>
          </cell>
          <cell r="IM77">
            <v>19182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343.54416596300001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8701</v>
          </cell>
          <cell r="JH77">
            <v>0</v>
          </cell>
          <cell r="JI77">
            <v>8701</v>
          </cell>
          <cell r="JJ77">
            <v>263.32833638299996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8596</v>
          </cell>
          <cell r="JS77">
            <v>0</v>
          </cell>
          <cell r="JT77">
            <v>8596</v>
          </cell>
          <cell r="JU77">
            <v>46.248198900000006</v>
          </cell>
          <cell r="JV77">
            <v>0</v>
          </cell>
          <cell r="JW77">
            <v>0</v>
          </cell>
          <cell r="JX77">
            <v>0</v>
          </cell>
          <cell r="JY77">
            <v>0</v>
          </cell>
          <cell r="JZ77">
            <v>0</v>
          </cell>
          <cell r="KA77">
            <v>0</v>
          </cell>
          <cell r="KB77">
            <v>0</v>
          </cell>
          <cell r="KC77">
            <v>104</v>
          </cell>
          <cell r="KD77">
            <v>0</v>
          </cell>
          <cell r="KE77">
            <v>104</v>
          </cell>
          <cell r="KF77">
            <v>33.967630679999999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1</v>
          </cell>
          <cell r="KO77">
            <v>0</v>
          </cell>
          <cell r="KP77">
            <v>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33.967630679999999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1</v>
          </cell>
          <cell r="LK77">
            <v>0</v>
          </cell>
          <cell r="LL77">
            <v>1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55.8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19922.942175616463</v>
          </cell>
          <cell r="OV77">
            <v>346.28899999999999</v>
          </cell>
          <cell r="OW77">
            <v>214</v>
          </cell>
          <cell r="OX77">
            <v>1</v>
          </cell>
          <cell r="OY77">
            <v>19921</v>
          </cell>
          <cell r="OZ77">
            <v>4592.4061264929987</v>
          </cell>
        </row>
        <row r="78">
          <cell r="A78" t="str">
            <v>Г</v>
          </cell>
          <cell r="B78" t="str">
            <v>1.1.4</v>
          </cell>
          <cell r="C78" t="str">
            <v>Прочее новое строительство объектов электросетевого хозяйства, всего, в том числе:</v>
          </cell>
          <cell r="D78" t="str">
            <v>Г</v>
          </cell>
          <cell r="E78">
            <v>427.46484146067627</v>
          </cell>
          <cell r="H78">
            <v>253.15473137399997</v>
          </cell>
          <cell r="J78">
            <v>4765.5825447206762</v>
          </cell>
          <cell r="K78">
            <v>174.3101100866763</v>
          </cell>
          <cell r="L78">
            <v>4591.2724346340001</v>
          </cell>
          <cell r="M78">
            <v>0</v>
          </cell>
          <cell r="N78">
            <v>0</v>
          </cell>
          <cell r="O78">
            <v>170.67717430038584</v>
          </cell>
          <cell r="P78">
            <v>2407.3937657889996</v>
          </cell>
          <cell r="Q78">
            <v>2013.2014945446142</v>
          </cell>
          <cell r="R78">
            <v>167.98855417667599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167.98855417667599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46.8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46.8</v>
          </cell>
          <cell r="AJ78">
            <v>60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60</v>
          </cell>
          <cell r="AP78">
            <v>61.188554176675993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61.188554176675993</v>
          </cell>
          <cell r="AV78">
            <v>60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60</v>
          </cell>
          <cell r="BB78" t="str">
            <v/>
          </cell>
          <cell r="BC78" t="str">
            <v/>
          </cell>
          <cell r="BD78">
            <v>3</v>
          </cell>
          <cell r="BE78" t="str">
            <v/>
          </cell>
          <cell r="BF78" t="str">
            <v>3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280.07871075999998</v>
          </cell>
          <cell r="DG78">
            <v>3611.1148953036759</v>
          </cell>
          <cell r="DH78">
            <v>144.26488653367602</v>
          </cell>
          <cell r="DI78">
            <v>3466.8500087699999</v>
          </cell>
          <cell r="DJ78">
            <v>36.684146650000002</v>
          </cell>
          <cell r="DK78">
            <v>1997.2028118200003</v>
          </cell>
          <cell r="DL78">
            <v>1190.2507855899999</v>
          </cell>
          <cell r="DM78">
            <v>242.71226471</v>
          </cell>
          <cell r="DN78">
            <v>2408.0854113406808</v>
          </cell>
          <cell r="DS78">
            <v>0</v>
          </cell>
          <cell r="DT78">
            <v>84</v>
          </cell>
          <cell r="DU78">
            <v>716.27869118855017</v>
          </cell>
          <cell r="DV78">
            <v>1607.8067201521303</v>
          </cell>
          <cell r="DW78">
            <v>716.27869118855017</v>
          </cell>
          <cell r="DX78" t="str">
            <v/>
          </cell>
          <cell r="DY78" t="str">
            <v/>
          </cell>
          <cell r="DZ78">
            <v>1</v>
          </cell>
          <cell r="EA78" t="str">
            <v/>
          </cell>
          <cell r="EB78" t="str">
            <v>1</v>
          </cell>
          <cell r="EC78">
            <v>4276.1768974300003</v>
          </cell>
          <cell r="ED78">
            <v>192.46159611999997</v>
          </cell>
          <cell r="EE78">
            <v>2578.9925768100002</v>
          </cell>
          <cell r="EF78">
            <v>1324.0510200399999</v>
          </cell>
          <cell r="EG78">
            <v>180.67170436000001</v>
          </cell>
          <cell r="EH78">
            <v>517.99511308000001</v>
          </cell>
          <cell r="EI78">
            <v>0</v>
          </cell>
          <cell r="EJ78">
            <v>309.99903376999998</v>
          </cell>
          <cell r="EK78">
            <v>188.35102584999998</v>
          </cell>
          <cell r="EL78">
            <v>19.64505346</v>
          </cell>
          <cell r="EM78">
            <v>952.90282632999993</v>
          </cell>
          <cell r="EN78">
            <v>184.28371113</v>
          </cell>
          <cell r="EO78">
            <v>519.59158761999993</v>
          </cell>
          <cell r="EP78">
            <v>207.97159898000004</v>
          </cell>
          <cell r="EQ78">
            <v>41.055928600000001</v>
          </cell>
          <cell r="ER78">
            <v>2805.2789580200001</v>
          </cell>
          <cell r="ES78">
            <v>8.177884989999999</v>
          </cell>
          <cell r="ET78">
            <v>1749.4019554199999</v>
          </cell>
          <cell r="EU78">
            <v>927.72839521000003</v>
          </cell>
          <cell r="EV78">
            <v>119.97072230000001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2805.2789580200001</v>
          </cell>
          <cell r="FC78">
            <v>8.177884989999999</v>
          </cell>
          <cell r="FD78">
            <v>1749.4019554199999</v>
          </cell>
          <cell r="FE78">
            <v>927.72839521000003</v>
          </cell>
          <cell r="FF78">
            <v>119.97072230000001</v>
          </cell>
          <cell r="FG78" t="str">
            <v/>
          </cell>
          <cell r="FH78">
            <v>1</v>
          </cell>
          <cell r="FI78">
            <v>1</v>
          </cell>
          <cell r="FJ78">
            <v>1</v>
          </cell>
          <cell r="FK78" t="str">
            <v>1 1 1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3464.8544089900006</v>
          </cell>
          <cell r="GA78">
            <v>0</v>
          </cell>
          <cell r="GB78">
            <v>158.99700000000001</v>
          </cell>
          <cell r="GC78">
            <v>0</v>
          </cell>
          <cell r="GD78">
            <v>698.12799999999993</v>
          </cell>
          <cell r="GE78">
            <v>638.42799999999988</v>
          </cell>
          <cell r="GF78">
            <v>0</v>
          </cell>
          <cell r="GG78">
            <v>59.7</v>
          </cell>
          <cell r="GH78">
            <v>4800</v>
          </cell>
          <cell r="GI78">
            <v>0</v>
          </cell>
          <cell r="GJ78">
            <v>4800</v>
          </cell>
          <cell r="GK78">
            <v>5951.329949809804</v>
          </cell>
          <cell r="GL78">
            <v>0</v>
          </cell>
          <cell r="GM78">
            <v>111.2</v>
          </cell>
          <cell r="GN78">
            <v>0</v>
          </cell>
          <cell r="GO78">
            <v>223.44755331708038</v>
          </cell>
          <cell r="GP78">
            <v>152.44755331708035</v>
          </cell>
          <cell r="GQ78">
            <v>71</v>
          </cell>
          <cell r="GR78">
            <v>0</v>
          </cell>
          <cell r="GS78">
            <v>19182</v>
          </cell>
          <cell r="GT78">
            <v>0</v>
          </cell>
          <cell r="GU78">
            <v>19182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5951.329949809804</v>
          </cell>
          <cell r="ID78">
            <v>0</v>
          </cell>
          <cell r="IE78">
            <v>111.2</v>
          </cell>
          <cell r="IF78">
            <v>0</v>
          </cell>
          <cell r="IG78">
            <v>223.44755331708038</v>
          </cell>
          <cell r="IH78">
            <v>152.44755331708035</v>
          </cell>
          <cell r="II78">
            <v>71</v>
          </cell>
          <cell r="IJ78">
            <v>0</v>
          </cell>
          <cell r="IK78">
            <v>19182</v>
          </cell>
          <cell r="IL78">
            <v>0</v>
          </cell>
          <cell r="IM78">
            <v>19182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343.54416596300001</v>
          </cell>
          <cell r="IZ78">
            <v>0</v>
          </cell>
          <cell r="JA78">
            <v>0</v>
          </cell>
          <cell r="JB78">
            <v>0</v>
          </cell>
          <cell r="JC78">
            <v>0</v>
          </cell>
          <cell r="JD78">
            <v>0</v>
          </cell>
          <cell r="JE78">
            <v>0</v>
          </cell>
          <cell r="JF78">
            <v>0</v>
          </cell>
          <cell r="JG78">
            <v>8701</v>
          </cell>
          <cell r="JH78">
            <v>0</v>
          </cell>
          <cell r="JI78">
            <v>8701</v>
          </cell>
          <cell r="JJ78">
            <v>263.32833638299996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8596</v>
          </cell>
          <cell r="JS78">
            <v>0</v>
          </cell>
          <cell r="JT78">
            <v>8596</v>
          </cell>
          <cell r="JU78">
            <v>46.248198900000006</v>
          </cell>
          <cell r="JV78">
            <v>0</v>
          </cell>
          <cell r="JW78">
            <v>0</v>
          </cell>
          <cell r="JX78">
            <v>0</v>
          </cell>
          <cell r="JY78">
            <v>0</v>
          </cell>
          <cell r="JZ78">
            <v>0</v>
          </cell>
          <cell r="KA78">
            <v>0</v>
          </cell>
          <cell r="KB78">
            <v>0</v>
          </cell>
          <cell r="KC78">
            <v>104</v>
          </cell>
          <cell r="KD78">
            <v>0</v>
          </cell>
          <cell r="KE78">
            <v>104</v>
          </cell>
          <cell r="KF78">
            <v>33.967630679999999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1</v>
          </cell>
          <cell r="KO78">
            <v>0</v>
          </cell>
          <cell r="KP78">
            <v>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33.967630679999999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1</v>
          </cell>
          <cell r="LK78">
            <v>0</v>
          </cell>
          <cell r="LL78">
            <v>1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55.8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19922.942175616463</v>
          </cell>
          <cell r="OV78">
            <v>346.28899999999999</v>
          </cell>
          <cell r="OW78">
            <v>214</v>
          </cell>
          <cell r="OX78">
            <v>1</v>
          </cell>
          <cell r="OY78">
            <v>19921</v>
          </cell>
          <cell r="OZ78">
            <v>4592.4061264929987</v>
          </cell>
        </row>
        <row r="79">
          <cell r="A79" t="str">
            <v>L_Che369</v>
          </cell>
          <cell r="B79" t="str">
            <v>1.1.4</v>
          </cell>
          <cell r="C79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9" t="str">
            <v>L_Che369</v>
          </cell>
          <cell r="E79">
            <v>427.46484146067627</v>
          </cell>
          <cell r="H79">
            <v>253.15473137399997</v>
          </cell>
          <cell r="J79">
            <v>186.4497611666763</v>
          </cell>
          <cell r="K79">
            <v>174.3101100866763</v>
          </cell>
          <cell r="L79">
            <v>12.13965108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12.13965108</v>
          </cell>
          <cell r="R79">
            <v>167.98855417667599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167.98855417667599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46.8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46.8</v>
          </cell>
          <cell r="AJ79">
            <v>60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60</v>
          </cell>
          <cell r="AP79">
            <v>61.188554176675993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61.188554176675993</v>
          </cell>
          <cell r="AV79">
            <v>60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60</v>
          </cell>
          <cell r="BB79" t="str">
            <v/>
          </cell>
          <cell r="BC79" t="str">
            <v/>
          </cell>
          <cell r="BD79">
            <v>3</v>
          </cell>
          <cell r="BE79" t="str">
            <v/>
          </cell>
          <cell r="BF79" t="str">
            <v>3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356.47487494367601</v>
          </cell>
          <cell r="CY79">
            <v>10.33075217</v>
          </cell>
          <cell r="CZ79">
            <v>289.11510100000004</v>
          </cell>
          <cell r="DA79">
            <v>47.065249000000009</v>
          </cell>
          <cell r="DB79">
            <v>9.9637727736759807</v>
          </cell>
          <cell r="DE79">
            <v>280.07871075999998</v>
          </cell>
          <cell r="DG79">
            <v>139.92672525367601</v>
          </cell>
          <cell r="DH79">
            <v>144.26488653367602</v>
          </cell>
          <cell r="DI79">
            <v>-4.3381612800000013</v>
          </cell>
          <cell r="DJ79">
            <v>0</v>
          </cell>
          <cell r="DK79">
            <v>-8.8783897700000001</v>
          </cell>
          <cell r="DL79">
            <v>-0.71982190999999995</v>
          </cell>
          <cell r="DM79">
            <v>5.2600503999999999</v>
          </cell>
          <cell r="DN79">
            <v>139.92672525367598</v>
          </cell>
          <cell r="DS79">
            <v>0</v>
          </cell>
          <cell r="DT79">
            <v>39</v>
          </cell>
          <cell r="DU79">
            <v>50</v>
          </cell>
          <cell r="DV79">
            <v>50.926725253675983</v>
          </cell>
          <cell r="DW79">
            <v>50</v>
          </cell>
          <cell r="DX79" t="str">
            <v/>
          </cell>
          <cell r="DY79" t="str">
            <v/>
          </cell>
          <cell r="DZ79">
            <v>1</v>
          </cell>
          <cell r="EA79" t="str">
            <v/>
          </cell>
          <cell r="EB79" t="str">
            <v>1</v>
          </cell>
          <cell r="EC79">
            <v>67.868722349999999</v>
          </cell>
          <cell r="ED79">
            <v>0</v>
          </cell>
          <cell r="EE79">
            <v>66.980560120000007</v>
          </cell>
          <cell r="EF79">
            <v>0</v>
          </cell>
          <cell r="EG79">
            <v>0.88816223000000005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67.868722349999999</v>
          </cell>
          <cell r="ES79">
            <v>0</v>
          </cell>
          <cell r="ET79">
            <v>66.980560120000007</v>
          </cell>
          <cell r="EU79">
            <v>0</v>
          </cell>
          <cell r="EV79">
            <v>0.88816223000000005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67.868722349999999</v>
          </cell>
          <cell r="FC79">
            <v>0</v>
          </cell>
          <cell r="FD79">
            <v>66.980560120000007</v>
          </cell>
          <cell r="FE79">
            <v>0</v>
          </cell>
          <cell r="FF79">
            <v>0.88816223000000005</v>
          </cell>
          <cell r="FG79" t="str">
            <v/>
          </cell>
          <cell r="FH79">
            <v>1</v>
          </cell>
          <cell r="FI79">
            <v>1</v>
          </cell>
          <cell r="FJ79">
            <v>1</v>
          </cell>
          <cell r="FK79" t="str">
            <v>1 1 1</v>
          </cell>
          <cell r="FN79">
            <v>356.47487494367601</v>
          </cell>
          <cell r="FO79">
            <v>0</v>
          </cell>
          <cell r="FP79">
            <v>7.09</v>
          </cell>
          <cell r="FQ79">
            <v>0</v>
          </cell>
          <cell r="FR79">
            <v>242.328</v>
          </cell>
          <cell r="FS79">
            <v>242.328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212.20998840999999</v>
          </cell>
          <cell r="GA79">
            <v>0</v>
          </cell>
          <cell r="GB79">
            <v>6.14</v>
          </cell>
          <cell r="GC79">
            <v>0</v>
          </cell>
          <cell r="GD79">
            <v>184.57</v>
          </cell>
          <cell r="GE79">
            <v>184.57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139.92672525367598</v>
          </cell>
          <cell r="GL79">
            <v>0</v>
          </cell>
          <cell r="GM79">
            <v>0.95000000000000018</v>
          </cell>
          <cell r="GN79">
            <v>0</v>
          </cell>
          <cell r="GO79">
            <v>57.74799999999999</v>
          </cell>
          <cell r="GP79">
            <v>57.74799999999999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139.92672525367598</v>
          </cell>
          <cell r="ID79">
            <v>0</v>
          </cell>
          <cell r="IE79">
            <v>0.95000000000000018</v>
          </cell>
          <cell r="IF79">
            <v>0</v>
          </cell>
          <cell r="IG79">
            <v>57.74799999999999</v>
          </cell>
          <cell r="IH79">
            <v>57.74799999999999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2025</v>
          </cell>
          <cell r="ON79">
            <v>2025</v>
          </cell>
          <cell r="OO79">
            <v>2025</v>
          </cell>
          <cell r="OP79" t="str">
            <v>с</v>
          </cell>
          <cell r="OT79">
            <v>427.46484146067627</v>
          </cell>
          <cell r="OV79">
            <v>184.57</v>
          </cell>
          <cell r="OW79">
            <v>6.14</v>
          </cell>
          <cell r="OX79">
            <v>0</v>
          </cell>
          <cell r="OY79">
            <v>0</v>
          </cell>
          <cell r="OZ79">
            <v>212.20998840999999</v>
          </cell>
        </row>
        <row r="80">
          <cell r="A80" t="str">
            <v>Г</v>
          </cell>
          <cell r="B80" t="str">
            <v>1.1.5</v>
          </cell>
          <cell r="C80" t="str">
            <v>Покупка земельных участков для целей реализации инвестиционных проектов, всего, в том числе:</v>
          </cell>
          <cell r="D80" t="str">
            <v>Г</v>
          </cell>
          <cell r="E80">
            <v>0</v>
          </cell>
          <cell r="H80">
            <v>0</v>
          </cell>
          <cell r="J80">
            <v>4591.2724346340001</v>
          </cell>
          <cell r="K80">
            <v>0</v>
          </cell>
          <cell r="L80">
            <v>4591.2724346340001</v>
          </cell>
          <cell r="M80">
            <v>0</v>
          </cell>
          <cell r="N80">
            <v>0</v>
          </cell>
          <cell r="O80">
            <v>170.67717430038584</v>
          </cell>
          <cell r="P80">
            <v>2407.3937657889996</v>
          </cell>
          <cell r="Q80">
            <v>2013.2014945446142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0</v>
          </cell>
          <cell r="DG80">
            <v>3466.8500087699999</v>
          </cell>
          <cell r="DH80">
            <v>0</v>
          </cell>
          <cell r="DI80">
            <v>3466.8500087699999</v>
          </cell>
          <cell r="DJ80">
            <v>36.684146650000002</v>
          </cell>
          <cell r="DK80">
            <v>1997.2028118200003</v>
          </cell>
          <cell r="DL80">
            <v>1190.2507855899999</v>
          </cell>
          <cell r="DM80">
            <v>242.71226471</v>
          </cell>
          <cell r="DN80">
            <v>2408.0854113406808</v>
          </cell>
          <cell r="DS80">
            <v>0</v>
          </cell>
          <cell r="DT80">
            <v>84</v>
          </cell>
          <cell r="DU80">
            <v>716.27869118855017</v>
          </cell>
          <cell r="DV80">
            <v>1607.8067201521303</v>
          </cell>
          <cell r="DW80">
            <v>716.27869118855017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4276.1768974300003</v>
          </cell>
          <cell r="ED80">
            <v>192.46159611999997</v>
          </cell>
          <cell r="EE80">
            <v>2578.9925768100002</v>
          </cell>
          <cell r="EF80">
            <v>1324.0510200399999</v>
          </cell>
          <cell r="EG80">
            <v>180.67170436000001</v>
          </cell>
          <cell r="EH80">
            <v>517.99511308000001</v>
          </cell>
          <cell r="EI80">
            <v>0</v>
          </cell>
          <cell r="EJ80">
            <v>309.99903376999998</v>
          </cell>
          <cell r="EK80">
            <v>188.35102584999998</v>
          </cell>
          <cell r="EL80">
            <v>19.64505346</v>
          </cell>
          <cell r="EM80">
            <v>952.90282632999993</v>
          </cell>
          <cell r="EN80">
            <v>184.28371113</v>
          </cell>
          <cell r="EO80">
            <v>519.59158761999993</v>
          </cell>
          <cell r="EP80">
            <v>207.97159898000004</v>
          </cell>
          <cell r="EQ80">
            <v>41.055928600000001</v>
          </cell>
          <cell r="ER80">
            <v>2805.2789580200001</v>
          </cell>
          <cell r="ES80">
            <v>8.177884989999999</v>
          </cell>
          <cell r="ET80">
            <v>1749.4019554199999</v>
          </cell>
          <cell r="EU80">
            <v>927.72839521000003</v>
          </cell>
          <cell r="EV80">
            <v>119.97072230000001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2805.2789580200001</v>
          </cell>
          <cell r="FC80">
            <v>8.177884989999999</v>
          </cell>
          <cell r="FD80">
            <v>1749.4019554199999</v>
          </cell>
          <cell r="FE80">
            <v>927.72839521000003</v>
          </cell>
          <cell r="FF80">
            <v>119.97072230000001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3464.8544089900006</v>
          </cell>
          <cell r="GA80">
            <v>0</v>
          </cell>
          <cell r="GB80">
            <v>158.99700000000001</v>
          </cell>
          <cell r="GC80">
            <v>0</v>
          </cell>
          <cell r="GD80">
            <v>698.12799999999993</v>
          </cell>
          <cell r="GE80">
            <v>638.42799999999988</v>
          </cell>
          <cell r="GF80">
            <v>0</v>
          </cell>
          <cell r="GG80">
            <v>59.7</v>
          </cell>
          <cell r="GH80">
            <v>4800</v>
          </cell>
          <cell r="GI80">
            <v>0</v>
          </cell>
          <cell r="GJ80">
            <v>4800</v>
          </cell>
          <cell r="GK80">
            <v>5951.329949809804</v>
          </cell>
          <cell r="GL80">
            <v>0</v>
          </cell>
          <cell r="GM80">
            <v>111.2</v>
          </cell>
          <cell r="GN80">
            <v>0</v>
          </cell>
          <cell r="GO80">
            <v>223.44755331708038</v>
          </cell>
          <cell r="GP80">
            <v>152.44755331708035</v>
          </cell>
          <cell r="GQ80">
            <v>71</v>
          </cell>
          <cell r="GR80">
            <v>0</v>
          </cell>
          <cell r="GS80">
            <v>19182</v>
          </cell>
          <cell r="GT80">
            <v>0</v>
          </cell>
          <cell r="GU80">
            <v>19182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5951.329949809804</v>
          </cell>
          <cell r="ID80">
            <v>0</v>
          </cell>
          <cell r="IE80">
            <v>111.2</v>
          </cell>
          <cell r="IF80">
            <v>0</v>
          </cell>
          <cell r="IG80">
            <v>223.44755331708038</v>
          </cell>
          <cell r="IH80">
            <v>152.44755331708035</v>
          </cell>
          <cell r="II80">
            <v>71</v>
          </cell>
          <cell r="IJ80">
            <v>0</v>
          </cell>
          <cell r="IK80">
            <v>19182</v>
          </cell>
          <cell r="IL80">
            <v>0</v>
          </cell>
          <cell r="IM80">
            <v>19182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343.54416596300001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8701</v>
          </cell>
          <cell r="JH80">
            <v>0</v>
          </cell>
          <cell r="JI80">
            <v>8701</v>
          </cell>
          <cell r="JJ80">
            <v>263.32833638299996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8596</v>
          </cell>
          <cell r="JS80">
            <v>0</v>
          </cell>
          <cell r="JT80">
            <v>8596</v>
          </cell>
          <cell r="JU80">
            <v>46.248198900000006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104</v>
          </cell>
          <cell r="KD80">
            <v>0</v>
          </cell>
          <cell r="KE80">
            <v>104</v>
          </cell>
          <cell r="KF80">
            <v>33.967630679999999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1</v>
          </cell>
          <cell r="KO80">
            <v>0</v>
          </cell>
          <cell r="KP80">
            <v>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33.967630679999999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1</v>
          </cell>
          <cell r="LK80">
            <v>0</v>
          </cell>
          <cell r="LL80">
            <v>1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55.8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19922.942175616463</v>
          </cell>
          <cell r="OV80">
            <v>346.28899999999999</v>
          </cell>
          <cell r="OW80">
            <v>214</v>
          </cell>
          <cell r="OX80">
            <v>1</v>
          </cell>
          <cell r="OY80">
            <v>19921</v>
          </cell>
          <cell r="OZ80">
            <v>4592.4061264929987</v>
          </cell>
        </row>
        <row r="81">
          <cell r="A81" t="str">
            <v>Г</v>
          </cell>
          <cell r="B81" t="str">
            <v>1.1.6</v>
          </cell>
          <cell r="C81" t="str">
            <v>Прочие инвестиционные проекты, всего, в том числе:</v>
          </cell>
          <cell r="D81" t="str">
            <v>Г</v>
          </cell>
          <cell r="E81">
            <v>735.15288488819226</v>
          </cell>
          <cell r="H81">
            <v>1663.3549244435001</v>
          </cell>
          <cell r="J81">
            <v>5044.9849831661923</v>
          </cell>
          <cell r="K81">
            <v>453.71254853219233</v>
          </cell>
          <cell r="L81">
            <v>4591.2724346340001</v>
          </cell>
          <cell r="M81">
            <v>0</v>
          </cell>
          <cell r="N81">
            <v>0</v>
          </cell>
          <cell r="O81">
            <v>170.67717430038584</v>
          </cell>
          <cell r="P81">
            <v>2407.3937657889996</v>
          </cell>
          <cell r="Q81">
            <v>2013.2014945446142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1381.9145880875001</v>
          </cell>
          <cell r="BH81">
            <v>0</v>
          </cell>
          <cell r="BI81">
            <v>0</v>
          </cell>
          <cell r="BJ81">
            <v>59.899512116666664</v>
          </cell>
          <cell r="BK81">
            <v>1310.0351735475001</v>
          </cell>
          <cell r="BL81">
            <v>11.979902423333336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664.85568047749996</v>
          </cell>
          <cell r="BT81">
            <v>0</v>
          </cell>
          <cell r="BU81">
            <v>0</v>
          </cell>
          <cell r="BV81">
            <v>57.795345449999999</v>
          </cell>
          <cell r="BW81">
            <v>595.50126593749997</v>
          </cell>
          <cell r="BX81">
            <v>11.559069090000001</v>
          </cell>
          <cell r="BY81">
            <v>717.05890760999989</v>
          </cell>
          <cell r="BZ81">
            <v>0</v>
          </cell>
          <cell r="CA81">
            <v>0</v>
          </cell>
          <cell r="CB81">
            <v>2.1041666666666665</v>
          </cell>
          <cell r="CC81">
            <v>714.53390760999991</v>
          </cell>
          <cell r="CD81">
            <v>0.42083333333333339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717.05890760999989</v>
          </cell>
          <cell r="CL81">
            <v>0</v>
          </cell>
          <cell r="CM81">
            <v>0</v>
          </cell>
          <cell r="CN81">
            <v>2.1041666666666665</v>
          </cell>
          <cell r="CO81">
            <v>714.53390760999991</v>
          </cell>
          <cell r="CP81">
            <v>0.42083333333333339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702.50386530666674</v>
          </cell>
          <cell r="DG81">
            <v>3847.4423185018268</v>
          </cell>
          <cell r="DH81">
            <v>380.59230973182696</v>
          </cell>
          <cell r="DI81">
            <v>3466.8500087699999</v>
          </cell>
          <cell r="DJ81">
            <v>36.684146650000002</v>
          </cell>
          <cell r="DK81">
            <v>1997.2028118200003</v>
          </cell>
          <cell r="DL81">
            <v>1190.2507855899999</v>
          </cell>
          <cell r="DM81">
            <v>242.71226471</v>
          </cell>
          <cell r="DN81">
            <v>2408.0854113406808</v>
          </cell>
          <cell r="DS81">
            <v>0</v>
          </cell>
          <cell r="DT81">
            <v>84</v>
          </cell>
          <cell r="DU81">
            <v>716.27869118855017</v>
          </cell>
          <cell r="DV81">
            <v>1607.8067201521303</v>
          </cell>
          <cell r="DW81">
            <v>716.27869118855017</v>
          </cell>
          <cell r="DX81">
            <v>1</v>
          </cell>
          <cell r="DY81">
            <v>1</v>
          </cell>
          <cell r="DZ81">
            <v>1</v>
          </cell>
          <cell r="EA81" t="str">
            <v/>
          </cell>
          <cell r="EB81" t="str">
            <v>1 1 1</v>
          </cell>
          <cell r="EC81">
            <v>4276.1768974300003</v>
          </cell>
          <cell r="ED81">
            <v>192.46159611999997</v>
          </cell>
          <cell r="EE81">
            <v>2578.9925768100002</v>
          </cell>
          <cell r="EF81">
            <v>1324.0510200399999</v>
          </cell>
          <cell r="EG81">
            <v>180.67170436000001</v>
          </cell>
          <cell r="EH81">
            <v>517.99511308000001</v>
          </cell>
          <cell r="EI81">
            <v>0</v>
          </cell>
          <cell r="EJ81">
            <v>309.99903376999998</v>
          </cell>
          <cell r="EK81">
            <v>188.35102584999998</v>
          </cell>
          <cell r="EL81">
            <v>19.64505346</v>
          </cell>
          <cell r="EM81">
            <v>952.90282632999993</v>
          </cell>
          <cell r="EN81">
            <v>184.28371113</v>
          </cell>
          <cell r="EO81">
            <v>519.59158761999993</v>
          </cell>
          <cell r="EP81">
            <v>207.97159898000004</v>
          </cell>
          <cell r="EQ81">
            <v>41.055928600000001</v>
          </cell>
          <cell r="ER81">
            <v>2805.2789580200001</v>
          </cell>
          <cell r="ES81">
            <v>8.177884989999999</v>
          </cell>
          <cell r="ET81">
            <v>1749.4019554199999</v>
          </cell>
          <cell r="EU81">
            <v>927.72839521000003</v>
          </cell>
          <cell r="EV81">
            <v>119.97072230000001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2805.2789580200001</v>
          </cell>
          <cell r="FC81">
            <v>8.177884989999999</v>
          </cell>
          <cell r="FD81">
            <v>1749.4019554199999</v>
          </cell>
          <cell r="FE81">
            <v>927.72839521000003</v>
          </cell>
          <cell r="FF81">
            <v>119.97072230000001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410.43100000000004</v>
          </cell>
          <cell r="FQ81">
            <v>0</v>
          </cell>
          <cell r="FR81">
            <v>1452.1193482625131</v>
          </cell>
          <cell r="FS81">
            <v>1310.5793482625131</v>
          </cell>
          <cell r="FT81">
            <v>73.739999999999995</v>
          </cell>
          <cell r="FU81">
            <v>67.8</v>
          </cell>
          <cell r="FV81">
            <v>123369</v>
          </cell>
          <cell r="FW81">
            <v>0</v>
          </cell>
          <cell r="FX81">
            <v>123369</v>
          </cell>
          <cell r="FZ81">
            <v>3464.8544089900006</v>
          </cell>
          <cell r="GA81">
            <v>0</v>
          </cell>
          <cell r="GB81">
            <v>158.99700000000001</v>
          </cell>
          <cell r="GC81">
            <v>0</v>
          </cell>
          <cell r="GD81">
            <v>698.12799999999993</v>
          </cell>
          <cell r="GE81">
            <v>638.42799999999988</v>
          </cell>
          <cell r="GF81">
            <v>0</v>
          </cell>
          <cell r="GG81">
            <v>59.7</v>
          </cell>
          <cell r="GH81">
            <v>4800</v>
          </cell>
          <cell r="GI81">
            <v>0</v>
          </cell>
          <cell r="GJ81">
            <v>4800</v>
          </cell>
          <cell r="GK81">
            <v>5951.329949809804</v>
          </cell>
          <cell r="GL81">
            <v>0</v>
          </cell>
          <cell r="GM81">
            <v>111.2</v>
          </cell>
          <cell r="GN81">
            <v>0</v>
          </cell>
          <cell r="GO81">
            <v>223.44755331708038</v>
          </cell>
          <cell r="GP81">
            <v>152.44755331708035</v>
          </cell>
          <cell r="GQ81">
            <v>71</v>
          </cell>
          <cell r="GR81">
            <v>0</v>
          </cell>
          <cell r="GS81">
            <v>19182</v>
          </cell>
          <cell r="GT81">
            <v>0</v>
          </cell>
          <cell r="GU81">
            <v>19182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5951.329949809804</v>
          </cell>
          <cell r="ID81">
            <v>0</v>
          </cell>
          <cell r="IE81">
            <v>111.2</v>
          </cell>
          <cell r="IF81">
            <v>0</v>
          </cell>
          <cell r="IG81">
            <v>223.44755331708038</v>
          </cell>
          <cell r="IH81">
            <v>152.44755331708035</v>
          </cell>
          <cell r="II81">
            <v>71</v>
          </cell>
          <cell r="IJ81">
            <v>0</v>
          </cell>
          <cell r="IK81">
            <v>19182</v>
          </cell>
          <cell r="IL81">
            <v>0</v>
          </cell>
          <cell r="IM81">
            <v>19182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343.54416596300001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8701</v>
          </cell>
          <cell r="JH81">
            <v>0</v>
          </cell>
          <cell r="JI81">
            <v>8701</v>
          </cell>
          <cell r="JJ81">
            <v>263.32833638299996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8596</v>
          </cell>
          <cell r="JS81">
            <v>0</v>
          </cell>
          <cell r="JT81">
            <v>8596</v>
          </cell>
          <cell r="JU81">
            <v>46.248198900000006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104</v>
          </cell>
          <cell r="KD81">
            <v>0</v>
          </cell>
          <cell r="KE81">
            <v>104</v>
          </cell>
          <cell r="KF81">
            <v>33.967630679999999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1</v>
          </cell>
          <cell r="KO81">
            <v>0</v>
          </cell>
          <cell r="KP81">
            <v>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33.967630679999999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1</v>
          </cell>
          <cell r="LK81">
            <v>0</v>
          </cell>
          <cell r="LL81">
            <v>1</v>
          </cell>
          <cell r="LQ81">
            <v>0</v>
          </cell>
          <cell r="LR81">
            <v>165.4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55.8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19922.942175616463</v>
          </cell>
          <cell r="OV81">
            <v>346.28899999999999</v>
          </cell>
          <cell r="OW81">
            <v>214</v>
          </cell>
          <cell r="OX81">
            <v>1</v>
          </cell>
          <cell r="OY81">
            <v>19921</v>
          </cell>
          <cell r="OZ81">
            <v>4592.4061264929987</v>
          </cell>
        </row>
        <row r="82">
          <cell r="A82" t="str">
            <v>L_Che442_21</v>
          </cell>
          <cell r="B82" t="str">
            <v>1.1.6</v>
          </cell>
          <cell r="C82" t="str">
            <v>Приобретение оборудования в рамках Программы подготовки к ОЗП 2020/2021 гг.</v>
          </cell>
          <cell r="D82" t="str">
            <v>L_Che442_21</v>
          </cell>
          <cell r="E82" t="str">
            <v>нд</v>
          </cell>
          <cell r="H82">
            <v>49.895000000000003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>
            <v>1</v>
          </cell>
          <cell r="BC82">
            <v>2</v>
          </cell>
          <cell r="BD82">
            <v>3</v>
          </cell>
          <cell r="BE82" t="str">
            <v/>
          </cell>
          <cell r="BF82" t="str">
            <v>1 2 3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1</v>
          </cell>
          <cell r="CR82">
            <v>2</v>
          </cell>
          <cell r="CS82">
            <v>3</v>
          </cell>
          <cell r="CT82" t="str">
            <v/>
          </cell>
          <cell r="CU82" t="str">
            <v>1 2 3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E82">
            <v>41.579166659999999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 t="str">
            <v>нд</v>
          </cell>
          <cell r="DS82" t="str">
            <v>нд</v>
          </cell>
          <cell r="DT82" t="str">
            <v>нд</v>
          </cell>
          <cell r="DU82" t="str">
            <v>нд</v>
          </cell>
          <cell r="DV82" t="str">
            <v>нд</v>
          </cell>
          <cell r="DW82" t="str">
            <v>нд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>
            <v>1</v>
          </cell>
          <cell r="FI82">
            <v>1</v>
          </cell>
          <cell r="FJ82">
            <v>1</v>
          </cell>
          <cell r="FK82" t="str">
            <v>1 1 1 1</v>
          </cell>
          <cell r="FN82" t="str">
            <v>нд</v>
          </cell>
          <cell r="FO82" t="str">
            <v>нд</v>
          </cell>
          <cell r="FP82" t="str">
            <v>нд</v>
          </cell>
          <cell r="FQ82" t="str">
            <v>нд</v>
          </cell>
          <cell r="FR82" t="str">
            <v>нд</v>
          </cell>
          <cell r="FS82" t="str">
            <v>нд</v>
          </cell>
          <cell r="FT82" t="str">
            <v>нд</v>
          </cell>
          <cell r="FU82" t="str">
            <v>нд</v>
          </cell>
          <cell r="FV82" t="str">
            <v>нд</v>
          </cell>
          <cell r="FW82" t="str">
            <v>нд</v>
          </cell>
          <cell r="FX82" t="str">
            <v>нд</v>
          </cell>
          <cell r="FZ82">
            <v>6.92986111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1</v>
          </cell>
          <cell r="GI82">
            <v>0</v>
          </cell>
          <cell r="GJ82">
            <v>1</v>
          </cell>
          <cell r="GK82" t="str">
            <v>нд</v>
          </cell>
          <cell r="GL82" t="str">
            <v>нд</v>
          </cell>
          <cell r="GM82" t="str">
            <v>нд</v>
          </cell>
          <cell r="GN82" t="str">
            <v>нд</v>
          </cell>
          <cell r="GO82" t="str">
            <v>нд</v>
          </cell>
          <cell r="GP82" t="str">
            <v>нд</v>
          </cell>
          <cell r="GQ82" t="str">
            <v>нд</v>
          </cell>
          <cell r="GR82" t="str">
            <v>нд</v>
          </cell>
          <cell r="GS82" t="str">
            <v>нд</v>
          </cell>
          <cell r="GT82" t="str">
            <v>нд</v>
          </cell>
          <cell r="GU82" t="str">
            <v>нд</v>
          </cell>
          <cell r="GV82" t="str">
            <v>нд</v>
          </cell>
          <cell r="GW82" t="str">
            <v>нд</v>
          </cell>
          <cell r="GX82" t="str">
            <v>нд</v>
          </cell>
          <cell r="GY82" t="str">
            <v>нд</v>
          </cell>
          <cell r="GZ82" t="str">
            <v>нд</v>
          </cell>
          <cell r="HA82" t="str">
            <v>нд</v>
          </cell>
          <cell r="HB82" t="str">
            <v>нд</v>
          </cell>
          <cell r="HC82" t="str">
            <v>нд</v>
          </cell>
          <cell r="HD82" t="str">
            <v>нд</v>
          </cell>
          <cell r="HE82" t="str">
            <v>нд</v>
          </cell>
          <cell r="HF82" t="str">
            <v>нд</v>
          </cell>
          <cell r="HG82" t="str">
            <v>нд</v>
          </cell>
          <cell r="HH82" t="str">
            <v>нд</v>
          </cell>
          <cell r="HI82" t="str">
            <v>нд</v>
          </cell>
          <cell r="HJ82" t="str">
            <v>нд</v>
          </cell>
          <cell r="HK82" t="str">
            <v>нд</v>
          </cell>
          <cell r="HL82" t="str">
            <v>нд</v>
          </cell>
          <cell r="HM82" t="str">
            <v>нд</v>
          </cell>
          <cell r="HN82" t="str">
            <v>нд</v>
          </cell>
          <cell r="HO82" t="str">
            <v>нд</v>
          </cell>
          <cell r="HP82" t="str">
            <v>нд</v>
          </cell>
          <cell r="HQ82" t="str">
            <v>нд</v>
          </cell>
          <cell r="HR82" t="str">
            <v>нд</v>
          </cell>
          <cell r="HS82" t="str">
            <v>нд</v>
          </cell>
          <cell r="HT82" t="str">
            <v>нд</v>
          </cell>
          <cell r="HU82" t="str">
            <v>нд</v>
          </cell>
          <cell r="HV82" t="str">
            <v>нд</v>
          </cell>
          <cell r="HW82" t="str">
            <v>нд</v>
          </cell>
          <cell r="HX82" t="str">
            <v>нд</v>
          </cell>
          <cell r="HY82" t="str">
            <v>нд</v>
          </cell>
          <cell r="HZ82" t="str">
            <v>нд</v>
          </cell>
          <cell r="IA82" t="str">
            <v>нд</v>
          </cell>
          <cell r="IB82" t="str">
            <v>нд</v>
          </cell>
          <cell r="IC82" t="str">
            <v>нд</v>
          </cell>
          <cell r="ID82" t="str">
            <v>нд</v>
          </cell>
          <cell r="IE82" t="str">
            <v>нд</v>
          </cell>
          <cell r="IF82" t="str">
            <v>нд</v>
          </cell>
          <cell r="IG82" t="str">
            <v>нд</v>
          </cell>
          <cell r="IH82" t="str">
            <v>нд</v>
          </cell>
          <cell r="II82" t="str">
            <v>нд</v>
          </cell>
          <cell r="IJ82" t="str">
            <v>нд</v>
          </cell>
          <cell r="IK82" t="str">
            <v>нд</v>
          </cell>
          <cell r="IL82" t="str">
            <v>нд</v>
          </cell>
          <cell r="IM82" t="str">
            <v>нд</v>
          </cell>
          <cell r="IN82" t="str">
            <v>нд</v>
          </cell>
          <cell r="IO82" t="str">
            <v>нд</v>
          </cell>
          <cell r="IP82" t="str">
            <v>нд</v>
          </cell>
          <cell r="IQ82" t="str">
            <v>нд</v>
          </cell>
          <cell r="IR82" t="str">
            <v>нд</v>
          </cell>
          <cell r="IS82" t="str">
            <v>нд</v>
          </cell>
          <cell r="IT82" t="str">
            <v>нд</v>
          </cell>
          <cell r="IU82" t="str">
            <v>нд</v>
          </cell>
          <cell r="IV82" t="str">
            <v>нд</v>
          </cell>
          <cell r="IW82" t="str">
            <v>нд</v>
          </cell>
          <cell r="IX82" t="str">
            <v>нд</v>
          </cell>
          <cell r="IY82">
            <v>6.92986111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1</v>
          </cell>
          <cell r="JH82">
            <v>0</v>
          </cell>
          <cell r="JI82">
            <v>1</v>
          </cell>
          <cell r="JJ82">
            <v>6.92986111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 t="str">
            <v>нд</v>
          </cell>
          <cell r="LR82" t="str">
            <v>нд</v>
          </cell>
          <cell r="LS82" t="str">
            <v>нд</v>
          </cell>
          <cell r="LT82" t="str">
            <v>нд</v>
          </cell>
          <cell r="LU82" t="str">
            <v>нд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2020</v>
          </cell>
          <cell r="OM82">
            <v>2024</v>
          </cell>
          <cell r="ON82">
            <v>2021</v>
          </cell>
          <cell r="OO82">
            <v>2024</v>
          </cell>
          <cell r="OP82" t="str">
            <v>з</v>
          </cell>
          <cell r="OT82">
            <v>49.895000000000003</v>
          </cell>
          <cell r="OV82">
            <v>0</v>
          </cell>
          <cell r="OW82">
            <v>0</v>
          </cell>
          <cell r="OX82">
            <v>0</v>
          </cell>
          <cell r="OY82">
            <v>6</v>
          </cell>
          <cell r="OZ82">
            <v>41.579166659999999</v>
          </cell>
        </row>
        <row r="83">
          <cell r="A83" t="str">
            <v>O_Che482_24</v>
          </cell>
          <cell r="B83" t="str">
            <v>1.1.6</v>
          </cell>
          <cell r="C83" t="str">
            <v>Приобретение прибора для трассировки и поиска повреждения кабельных-1000 Кедр. Универсальный поисковый комплект.</v>
          </cell>
          <cell r="D83" t="str">
            <v>O_Che482_24</v>
          </cell>
          <cell r="E83" t="str">
            <v>нд</v>
          </cell>
          <cell r="H83">
            <v>0.99999999599999989</v>
          </cell>
          <cell r="J83">
            <v>1</v>
          </cell>
          <cell r="K83">
            <v>0</v>
          </cell>
          <cell r="L83">
            <v>1</v>
          </cell>
          <cell r="M83">
            <v>0</v>
          </cell>
          <cell r="N83">
            <v>0</v>
          </cell>
          <cell r="O83">
            <v>0.83333333333333337</v>
          </cell>
          <cell r="P83">
            <v>0</v>
          </cell>
          <cell r="Q83">
            <v>0.16666666666666663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>
            <v>1</v>
          </cell>
          <cell r="BC83">
            <v>2</v>
          </cell>
          <cell r="BD83">
            <v>3</v>
          </cell>
          <cell r="BE83" t="str">
            <v/>
          </cell>
          <cell r="BF83" t="str">
            <v>1 2 3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>
            <v>3</v>
          </cell>
          <cell r="CT83" t="str">
            <v/>
          </cell>
          <cell r="CU83" t="str">
            <v>1 2 3</v>
          </cell>
          <cell r="CX83" t="str">
            <v>нд</v>
          </cell>
          <cell r="CY83" t="str">
            <v>нд</v>
          </cell>
          <cell r="CZ83" t="str">
            <v>нд</v>
          </cell>
          <cell r="DA83" t="str">
            <v>нд</v>
          </cell>
          <cell r="DB83" t="str">
            <v>нд</v>
          </cell>
          <cell r="DE83">
            <v>0.83333332999999998</v>
          </cell>
          <cell r="DG83">
            <v>0.83333332999999998</v>
          </cell>
          <cell r="DH83">
            <v>0</v>
          </cell>
          <cell r="DI83">
            <v>0.83333332999999998</v>
          </cell>
          <cell r="DJ83">
            <v>0</v>
          </cell>
          <cell r="DK83">
            <v>0</v>
          </cell>
          <cell r="DL83">
            <v>0.83333332999999998</v>
          </cell>
          <cell r="DM83">
            <v>0</v>
          </cell>
          <cell r="DN83" t="str">
            <v>нд</v>
          </cell>
          <cell r="DS83" t="str">
            <v>нд</v>
          </cell>
          <cell r="DT83" t="str">
            <v>нд</v>
          </cell>
          <cell r="DU83" t="str">
            <v>нд</v>
          </cell>
          <cell r="DV83" t="str">
            <v>нд</v>
          </cell>
          <cell r="DW83" t="str">
            <v>нд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1</v>
          </cell>
          <cell r="FH83">
            <v>1</v>
          </cell>
          <cell r="FI83">
            <v>1</v>
          </cell>
          <cell r="FJ83">
            <v>1</v>
          </cell>
          <cell r="FK83" t="str">
            <v>1 1 1 1</v>
          </cell>
          <cell r="FN83" t="str">
            <v>нд</v>
          </cell>
          <cell r="FO83" t="str">
            <v>нд</v>
          </cell>
          <cell r="FP83" t="str">
            <v>нд</v>
          </cell>
          <cell r="FQ83" t="str">
            <v>нд</v>
          </cell>
          <cell r="FR83" t="str">
            <v>нд</v>
          </cell>
          <cell r="FS83" t="str">
            <v>нд</v>
          </cell>
          <cell r="FT83" t="str">
            <v>нд</v>
          </cell>
          <cell r="FU83" t="str">
            <v>нд</v>
          </cell>
          <cell r="FV83" t="str">
            <v>нд</v>
          </cell>
          <cell r="FW83" t="str">
            <v>нд</v>
          </cell>
          <cell r="FX83" t="str">
            <v>нд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 t="str">
            <v>нд</v>
          </cell>
          <cell r="GL83" t="str">
            <v>нд</v>
          </cell>
          <cell r="GM83" t="str">
            <v>нд</v>
          </cell>
          <cell r="GN83" t="str">
            <v>нд</v>
          </cell>
          <cell r="GO83" t="str">
            <v>нд</v>
          </cell>
          <cell r="GP83" t="str">
            <v>нд</v>
          </cell>
          <cell r="GQ83" t="str">
            <v>нд</v>
          </cell>
          <cell r="GR83" t="str">
            <v>нд</v>
          </cell>
          <cell r="GS83" t="str">
            <v>нд</v>
          </cell>
          <cell r="GT83" t="str">
            <v>нд</v>
          </cell>
          <cell r="GU83" t="str">
            <v>нд</v>
          </cell>
          <cell r="GV83" t="str">
            <v>нд</v>
          </cell>
          <cell r="GW83" t="str">
            <v>нд</v>
          </cell>
          <cell r="GX83" t="str">
            <v>нд</v>
          </cell>
          <cell r="GY83" t="str">
            <v>нд</v>
          </cell>
          <cell r="GZ83" t="str">
            <v>нд</v>
          </cell>
          <cell r="HA83" t="str">
            <v>нд</v>
          </cell>
          <cell r="HB83" t="str">
            <v>нд</v>
          </cell>
          <cell r="HC83" t="str">
            <v>нд</v>
          </cell>
          <cell r="HD83" t="str">
            <v>нд</v>
          </cell>
          <cell r="HE83" t="str">
            <v>нд</v>
          </cell>
          <cell r="HF83" t="str">
            <v>нд</v>
          </cell>
          <cell r="HG83" t="str">
            <v>нд</v>
          </cell>
          <cell r="HH83" t="str">
            <v>нд</v>
          </cell>
          <cell r="HI83" t="str">
            <v>нд</v>
          </cell>
          <cell r="HJ83" t="str">
            <v>нд</v>
          </cell>
          <cell r="HK83" t="str">
            <v>нд</v>
          </cell>
          <cell r="HL83" t="str">
            <v>нд</v>
          </cell>
          <cell r="HM83" t="str">
            <v>нд</v>
          </cell>
          <cell r="HN83" t="str">
            <v>нд</v>
          </cell>
          <cell r="HO83" t="str">
            <v>нд</v>
          </cell>
          <cell r="HP83" t="str">
            <v>нд</v>
          </cell>
          <cell r="HQ83" t="str">
            <v>нд</v>
          </cell>
          <cell r="HR83" t="str">
            <v>нд</v>
          </cell>
          <cell r="HS83" t="str">
            <v>нд</v>
          </cell>
          <cell r="HT83" t="str">
            <v>нд</v>
          </cell>
          <cell r="HU83" t="str">
            <v>нд</v>
          </cell>
          <cell r="HV83" t="str">
            <v>нд</v>
          </cell>
          <cell r="HW83" t="str">
            <v>нд</v>
          </cell>
          <cell r="HX83" t="str">
            <v>нд</v>
          </cell>
          <cell r="HY83" t="str">
            <v>нд</v>
          </cell>
          <cell r="HZ83" t="str">
            <v>нд</v>
          </cell>
          <cell r="IA83" t="str">
            <v>нд</v>
          </cell>
          <cell r="IB83" t="str">
            <v>нд</v>
          </cell>
          <cell r="IC83" t="str">
            <v>нд</v>
          </cell>
          <cell r="ID83" t="str">
            <v>нд</v>
          </cell>
          <cell r="IE83" t="str">
            <v>нд</v>
          </cell>
          <cell r="IF83" t="str">
            <v>нд</v>
          </cell>
          <cell r="IG83" t="str">
            <v>нд</v>
          </cell>
          <cell r="IH83" t="str">
            <v>нд</v>
          </cell>
          <cell r="II83" t="str">
            <v>нд</v>
          </cell>
          <cell r="IJ83" t="str">
            <v>нд</v>
          </cell>
          <cell r="IK83" t="str">
            <v>нд</v>
          </cell>
          <cell r="IL83" t="str">
            <v>нд</v>
          </cell>
          <cell r="IM83" t="str">
            <v>нд</v>
          </cell>
          <cell r="IN83" t="str">
            <v>нд</v>
          </cell>
          <cell r="IO83" t="str">
            <v>нд</v>
          </cell>
          <cell r="IP83" t="str">
            <v>нд</v>
          </cell>
          <cell r="IQ83" t="str">
            <v>нд</v>
          </cell>
          <cell r="IR83" t="str">
            <v>нд</v>
          </cell>
          <cell r="IS83" t="str">
            <v>нд</v>
          </cell>
          <cell r="IT83" t="str">
            <v>нд</v>
          </cell>
          <cell r="IU83" t="str">
            <v>нд</v>
          </cell>
          <cell r="IV83" t="str">
            <v>нд</v>
          </cell>
          <cell r="IW83" t="str">
            <v>нд</v>
          </cell>
          <cell r="IX83" t="str">
            <v>нд</v>
          </cell>
          <cell r="IY83">
            <v>0.83333333300000001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1</v>
          </cell>
          <cell r="JH83">
            <v>0</v>
          </cell>
          <cell r="JI83">
            <v>1</v>
          </cell>
          <cell r="JJ83">
            <v>0.83333333300000001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1</v>
          </cell>
          <cell r="JS83">
            <v>0</v>
          </cell>
          <cell r="JT83">
            <v>1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 t="str">
            <v>нд</v>
          </cell>
          <cell r="LR83" t="str">
            <v>нд</v>
          </cell>
          <cell r="LS83" t="str">
            <v>нд</v>
          </cell>
          <cell r="LT83" t="str">
            <v>нд</v>
          </cell>
          <cell r="LU83" t="str">
            <v>нд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 t="str">
            <v>нд</v>
          </cell>
          <cell r="MD83" t="str">
            <v>нд</v>
          </cell>
          <cell r="ME83" t="str">
            <v>нд</v>
          </cell>
          <cell r="MF83" t="str">
            <v>нд</v>
          </cell>
          <cell r="MG83" t="str">
            <v>нд</v>
          </cell>
          <cell r="MH83" t="str">
            <v>нд</v>
          </cell>
          <cell r="MI83" t="str">
            <v>нд</v>
          </cell>
          <cell r="MJ83" t="str">
            <v>нд</v>
          </cell>
          <cell r="MK83" t="str">
            <v>нд</v>
          </cell>
          <cell r="ML83" t="str">
            <v>нд</v>
          </cell>
          <cell r="MM83" t="str">
            <v>нд</v>
          </cell>
          <cell r="MN83" t="str">
            <v>нд</v>
          </cell>
          <cell r="MO83" t="str">
            <v>нд</v>
          </cell>
          <cell r="MP83" t="str">
            <v>нд</v>
          </cell>
          <cell r="MQ83" t="str">
            <v>нд</v>
          </cell>
          <cell r="MR83" t="str">
            <v>нд</v>
          </cell>
          <cell r="MS83" t="str">
            <v>нд</v>
          </cell>
          <cell r="MT83" t="str">
            <v>нд</v>
          </cell>
          <cell r="MU83" t="str">
            <v>нд</v>
          </cell>
          <cell r="MV83" t="str">
            <v>нд</v>
          </cell>
          <cell r="MW83" t="str">
            <v>нд</v>
          </cell>
          <cell r="MX83" t="str">
            <v>нд</v>
          </cell>
          <cell r="MY83" t="str">
            <v>нд</v>
          </cell>
          <cell r="MZ83" t="str">
            <v>нд</v>
          </cell>
          <cell r="NA83" t="str">
            <v>нд</v>
          </cell>
          <cell r="NB83" t="str">
            <v>нд</v>
          </cell>
          <cell r="NC83" t="str">
            <v>нд</v>
          </cell>
          <cell r="ND83" t="str">
            <v>нд</v>
          </cell>
          <cell r="NE83" t="str">
            <v>нд</v>
          </cell>
          <cell r="NF83" t="str">
            <v>нд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2024</v>
          </cell>
          <cell r="OM83">
            <v>2025</v>
          </cell>
          <cell r="ON83">
            <v>2025</v>
          </cell>
          <cell r="OO83">
            <v>2025</v>
          </cell>
          <cell r="OP83" t="str">
            <v>и</v>
          </cell>
          <cell r="OT83">
            <v>0.99999999599999989</v>
          </cell>
          <cell r="OV83">
            <v>0</v>
          </cell>
          <cell r="OW83">
            <v>0</v>
          </cell>
          <cell r="OX83">
            <v>0</v>
          </cell>
          <cell r="OY83">
            <v>1</v>
          </cell>
          <cell r="OZ83">
            <v>0.83333333300000001</v>
          </cell>
        </row>
        <row r="84">
          <cell r="A84" t="str">
            <v>N_Che470_22</v>
          </cell>
          <cell r="B84" t="str">
            <v>1.1.6</v>
          </cell>
          <cell r="C84" t="str">
            <v>Программа доведения уровня напряжения в сетях 0,4-10 кВ до требований ГОСТ 33073-2019</v>
          </cell>
          <cell r="D84" t="str">
            <v>N_Che470_22</v>
          </cell>
          <cell r="E84" t="str">
            <v>нд</v>
          </cell>
          <cell r="H84">
            <v>242.70212694</v>
          </cell>
          <cell r="J84">
            <v>54.849624540000008</v>
          </cell>
          <cell r="K84">
            <v>54.849624540000008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>
            <v>1</v>
          </cell>
          <cell r="BC84">
            <v>2</v>
          </cell>
          <cell r="BD84">
            <v>3</v>
          </cell>
          <cell r="BE84" t="str">
            <v/>
          </cell>
          <cell r="BF84" t="str">
            <v>1 2 3</v>
          </cell>
          <cell r="BG84">
            <v>54.849624540000001</v>
          </cell>
          <cell r="BH84">
            <v>0</v>
          </cell>
          <cell r="BI84">
            <v>0</v>
          </cell>
          <cell r="BJ84">
            <v>45.708020449999999</v>
          </cell>
          <cell r="BK84">
            <v>0</v>
          </cell>
          <cell r="BL84">
            <v>9.1416040900000013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54.849624540000001</v>
          </cell>
          <cell r="BT84">
            <v>0</v>
          </cell>
          <cell r="BU84">
            <v>0</v>
          </cell>
          <cell r="BV84">
            <v>45.708020449999999</v>
          </cell>
          <cell r="BW84">
            <v>0</v>
          </cell>
          <cell r="BX84">
            <v>9.1416040900000013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>
            <v>3</v>
          </cell>
          <cell r="CT84" t="str">
            <v/>
          </cell>
          <cell r="CU84" t="str">
            <v>1 2 3</v>
          </cell>
          <cell r="CX84" t="str">
            <v>нд</v>
          </cell>
          <cell r="CY84" t="str">
            <v>нд</v>
          </cell>
          <cell r="CZ84" t="str">
            <v>нд</v>
          </cell>
          <cell r="DA84" t="str">
            <v>нд</v>
          </cell>
          <cell r="DB84" t="str">
            <v>нд</v>
          </cell>
          <cell r="DE84">
            <v>202.25177245000003</v>
          </cell>
          <cell r="DG84">
            <v>45.708020450000021</v>
          </cell>
          <cell r="DH84">
            <v>45.708020450000021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 t="str">
            <v>нд</v>
          </cell>
          <cell r="DS84" t="str">
            <v>нд</v>
          </cell>
          <cell r="DT84" t="str">
            <v>нд</v>
          </cell>
          <cell r="DU84" t="str">
            <v>нд</v>
          </cell>
          <cell r="DV84" t="str">
            <v>нд</v>
          </cell>
          <cell r="DW84" t="str">
            <v>нд</v>
          </cell>
          <cell r="DX84">
            <v>1</v>
          </cell>
          <cell r="DY84" t="str">
            <v/>
          </cell>
          <cell r="DZ84" t="str">
            <v/>
          </cell>
          <cell r="EA84" t="str">
            <v/>
          </cell>
          <cell r="EB84" t="str">
            <v>1</v>
          </cell>
          <cell r="EC84">
            <v>45.708020450000006</v>
          </cell>
          <cell r="ED84">
            <v>0</v>
          </cell>
          <cell r="EE84">
            <v>0</v>
          </cell>
          <cell r="EF84">
            <v>45.708020450000006</v>
          </cell>
          <cell r="EG84">
            <v>0</v>
          </cell>
          <cell r="EH84">
            <v>45.708020450000006</v>
          </cell>
          <cell r="EI84">
            <v>0</v>
          </cell>
          <cell r="EJ84">
            <v>0</v>
          </cell>
          <cell r="EK84">
            <v>45.708020450000006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1</v>
          </cell>
          <cell r="FH84">
            <v>1</v>
          </cell>
          <cell r="FI84">
            <v>1</v>
          </cell>
          <cell r="FJ84">
            <v>1</v>
          </cell>
          <cell r="FK84" t="str">
            <v>1 1 1 1</v>
          </cell>
          <cell r="FN84" t="str">
            <v>нд</v>
          </cell>
          <cell r="FO84" t="str">
            <v>нд</v>
          </cell>
          <cell r="FP84" t="str">
            <v>нд</v>
          </cell>
          <cell r="FQ84" t="str">
            <v>нд</v>
          </cell>
          <cell r="FR84" t="str">
            <v>нд</v>
          </cell>
          <cell r="FS84" t="str">
            <v>нд</v>
          </cell>
          <cell r="FT84" t="str">
            <v>нд</v>
          </cell>
          <cell r="FU84" t="str">
            <v>нд</v>
          </cell>
          <cell r="FV84" t="str">
            <v>нд</v>
          </cell>
          <cell r="FW84" t="str">
            <v>нд</v>
          </cell>
          <cell r="FX84" t="str">
            <v>нд</v>
          </cell>
          <cell r="FZ84">
            <v>3.7108020000000002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13</v>
          </cell>
          <cell r="GI84">
            <v>0</v>
          </cell>
          <cell r="GJ84">
            <v>13</v>
          </cell>
          <cell r="GK84" t="str">
            <v>нд</v>
          </cell>
          <cell r="GL84" t="str">
            <v>нд</v>
          </cell>
          <cell r="GM84" t="str">
            <v>нд</v>
          </cell>
          <cell r="GN84" t="str">
            <v>нд</v>
          </cell>
          <cell r="GO84" t="str">
            <v>нд</v>
          </cell>
          <cell r="GP84" t="str">
            <v>нд</v>
          </cell>
          <cell r="GQ84" t="str">
            <v>нд</v>
          </cell>
          <cell r="GR84" t="str">
            <v>нд</v>
          </cell>
          <cell r="GS84" t="str">
            <v>нд</v>
          </cell>
          <cell r="GT84" t="str">
            <v>нд</v>
          </cell>
          <cell r="GU84" t="str">
            <v>нд</v>
          </cell>
          <cell r="GV84" t="str">
            <v>нд</v>
          </cell>
          <cell r="GW84" t="str">
            <v>нд</v>
          </cell>
          <cell r="GX84" t="str">
            <v>нд</v>
          </cell>
          <cell r="GY84" t="str">
            <v>нд</v>
          </cell>
          <cell r="GZ84" t="str">
            <v>нд</v>
          </cell>
          <cell r="HA84" t="str">
            <v>нд</v>
          </cell>
          <cell r="HB84" t="str">
            <v>нд</v>
          </cell>
          <cell r="HC84" t="str">
            <v>нд</v>
          </cell>
          <cell r="HD84" t="str">
            <v>нд</v>
          </cell>
          <cell r="HE84" t="str">
            <v>нд</v>
          </cell>
          <cell r="HF84" t="str">
            <v>нд</v>
          </cell>
          <cell r="HG84" t="str">
            <v>нд</v>
          </cell>
          <cell r="HH84" t="str">
            <v>нд</v>
          </cell>
          <cell r="HI84" t="str">
            <v>нд</v>
          </cell>
          <cell r="HJ84" t="str">
            <v>нд</v>
          </cell>
          <cell r="HK84" t="str">
            <v>нд</v>
          </cell>
          <cell r="HL84" t="str">
            <v>нд</v>
          </cell>
          <cell r="HM84" t="str">
            <v>нд</v>
          </cell>
          <cell r="HN84" t="str">
            <v>нд</v>
          </cell>
          <cell r="HO84" t="str">
            <v>нд</v>
          </cell>
          <cell r="HP84" t="str">
            <v>нд</v>
          </cell>
          <cell r="HQ84" t="str">
            <v>нд</v>
          </cell>
          <cell r="HR84" t="str">
            <v>нд</v>
          </cell>
          <cell r="HS84" t="str">
            <v>нд</v>
          </cell>
          <cell r="HT84" t="str">
            <v>нд</v>
          </cell>
          <cell r="HU84" t="str">
            <v>нд</v>
          </cell>
          <cell r="HV84" t="str">
            <v>нд</v>
          </cell>
          <cell r="HW84" t="str">
            <v>нд</v>
          </cell>
          <cell r="HX84" t="str">
            <v>нд</v>
          </cell>
          <cell r="HY84" t="str">
            <v>нд</v>
          </cell>
          <cell r="HZ84" t="str">
            <v>нд</v>
          </cell>
          <cell r="IA84" t="str">
            <v>нд</v>
          </cell>
          <cell r="IB84" t="str">
            <v>нд</v>
          </cell>
          <cell r="IC84" t="str">
            <v>нд</v>
          </cell>
          <cell r="ID84" t="str">
            <v>нд</v>
          </cell>
          <cell r="IE84" t="str">
            <v>нд</v>
          </cell>
          <cell r="IF84" t="str">
            <v>нд</v>
          </cell>
          <cell r="IG84" t="str">
            <v>нд</v>
          </cell>
          <cell r="IH84" t="str">
            <v>нд</v>
          </cell>
          <cell r="II84" t="str">
            <v>нд</v>
          </cell>
          <cell r="IJ84" t="str">
            <v>нд</v>
          </cell>
          <cell r="IK84" t="str">
            <v>нд</v>
          </cell>
          <cell r="IL84" t="str">
            <v>нд</v>
          </cell>
          <cell r="IM84" t="str">
            <v>нд</v>
          </cell>
          <cell r="IN84" t="str">
            <v>нд</v>
          </cell>
          <cell r="IO84" t="str">
            <v>нд</v>
          </cell>
          <cell r="IP84" t="str">
            <v>нд</v>
          </cell>
          <cell r="IQ84" t="str">
            <v>нд</v>
          </cell>
          <cell r="IR84" t="str">
            <v>нд</v>
          </cell>
          <cell r="IS84" t="str">
            <v>нд</v>
          </cell>
          <cell r="IT84" t="str">
            <v>нд</v>
          </cell>
          <cell r="IU84" t="str">
            <v>нд</v>
          </cell>
          <cell r="IV84" t="str">
            <v>нд</v>
          </cell>
          <cell r="IW84" t="str">
            <v>нд</v>
          </cell>
          <cell r="IX84" t="str">
            <v>нд</v>
          </cell>
          <cell r="IY84">
            <v>45.708020450000006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101</v>
          </cell>
          <cell r="JH84">
            <v>0</v>
          </cell>
          <cell r="JI84">
            <v>101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45.708020450000006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101</v>
          </cell>
          <cell r="KD84">
            <v>0</v>
          </cell>
          <cell r="KE84">
            <v>101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 t="str">
            <v>нд</v>
          </cell>
          <cell r="LR84" t="str">
            <v>нд</v>
          </cell>
          <cell r="LS84" t="str">
            <v>нд</v>
          </cell>
          <cell r="LT84" t="str">
            <v>нд</v>
          </cell>
          <cell r="LU84" t="str">
            <v>нд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 t="str">
            <v>нд</v>
          </cell>
          <cell r="MD84" t="str">
            <v>нд</v>
          </cell>
          <cell r="ME84" t="str">
            <v>нд</v>
          </cell>
          <cell r="MF84" t="str">
            <v>нд</v>
          </cell>
          <cell r="MG84" t="str">
            <v>нд</v>
          </cell>
          <cell r="MH84" t="str">
            <v>нд</v>
          </cell>
          <cell r="MI84" t="str">
            <v>нд</v>
          </cell>
          <cell r="MJ84" t="str">
            <v>нд</v>
          </cell>
          <cell r="MK84" t="str">
            <v>нд</v>
          </cell>
          <cell r="ML84" t="str">
            <v>нд</v>
          </cell>
          <cell r="MM84" t="str">
            <v>нд</v>
          </cell>
          <cell r="MN84" t="str">
            <v>нд</v>
          </cell>
          <cell r="MO84" t="str">
            <v>нд</v>
          </cell>
          <cell r="MP84" t="str">
            <v>нд</v>
          </cell>
          <cell r="MQ84" t="str">
            <v>нд</v>
          </cell>
          <cell r="MR84" t="str">
            <v>нд</v>
          </cell>
          <cell r="MS84" t="str">
            <v>нд</v>
          </cell>
          <cell r="MT84" t="str">
            <v>нд</v>
          </cell>
          <cell r="MU84" t="str">
            <v>нд</v>
          </cell>
          <cell r="MV84" t="str">
            <v>нд</v>
          </cell>
          <cell r="MW84" t="str">
            <v>нд</v>
          </cell>
          <cell r="MX84" t="str">
            <v>нд</v>
          </cell>
          <cell r="MY84" t="str">
            <v>нд</v>
          </cell>
          <cell r="MZ84" t="str">
            <v>нд</v>
          </cell>
          <cell r="NA84" t="str">
            <v>нд</v>
          </cell>
          <cell r="NB84" t="str">
            <v>нд</v>
          </cell>
          <cell r="NC84" t="str">
            <v>нд</v>
          </cell>
          <cell r="ND84" t="str">
            <v>нд</v>
          </cell>
          <cell r="NE84" t="str">
            <v>нд</v>
          </cell>
          <cell r="NF84" t="str">
            <v>нд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>
            <v>2024</v>
          </cell>
          <cell r="ON84">
            <v>2023</v>
          </cell>
          <cell r="OO84">
            <v>2024</v>
          </cell>
          <cell r="OP84" t="str">
            <v>з</v>
          </cell>
          <cell r="OT84">
            <v>242.70212694</v>
          </cell>
          <cell r="OV84">
            <v>0</v>
          </cell>
          <cell r="OW84">
            <v>0</v>
          </cell>
          <cell r="OX84">
            <v>0</v>
          </cell>
          <cell r="OY84">
            <v>434</v>
          </cell>
          <cell r="OZ84">
            <v>202.25177245000003</v>
          </cell>
        </row>
        <row r="85">
          <cell r="A85" t="str">
            <v>P_Che484</v>
          </cell>
          <cell r="B85" t="str">
            <v>1.1.6</v>
          </cell>
          <cell r="C85" t="str">
    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    </cell>
          <cell r="D85" t="str">
            <v>P_Che484</v>
          </cell>
          <cell r="E85" t="str">
            <v>нд</v>
          </cell>
          <cell r="H85">
            <v>22.417982630000001</v>
          </cell>
          <cell r="J85">
            <v>94.526428429999996</v>
          </cell>
          <cell r="K85">
            <v>94.526428429999996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 t="str">
            <v/>
          </cell>
          <cell r="BF85" t="str">
            <v>1 2 3</v>
          </cell>
          <cell r="BG85">
            <v>22.417982630000001</v>
          </cell>
          <cell r="BH85">
            <v>0</v>
          </cell>
          <cell r="BI85">
            <v>0</v>
          </cell>
          <cell r="BJ85">
            <v>0</v>
          </cell>
          <cell r="BK85">
            <v>22.417982630000001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22.417982630000001</v>
          </cell>
          <cell r="BT85">
            <v>0</v>
          </cell>
          <cell r="BU85">
            <v>0</v>
          </cell>
          <cell r="BV85">
            <v>0</v>
          </cell>
          <cell r="BW85">
            <v>22.417982630000001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>
            <v>3</v>
          </cell>
          <cell r="CT85" t="str">
            <v/>
          </cell>
          <cell r="CU85" t="str">
            <v>1 2 3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0</v>
          </cell>
          <cell r="DG85">
            <v>78.772023691666661</v>
          </cell>
          <cell r="DH85">
            <v>78.772023691666661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1</v>
          </cell>
          <cell r="FI85">
            <v>1</v>
          </cell>
          <cell r="FJ85">
            <v>1</v>
          </cell>
          <cell r="FK85" t="str">
            <v>1 1 1 1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 t="str">
            <v>нд</v>
          </cell>
          <cell r="IE85" t="str">
            <v>нд</v>
          </cell>
          <cell r="IF85" t="str">
            <v>нд</v>
          </cell>
          <cell r="IG85" t="str">
            <v>нд</v>
          </cell>
          <cell r="IH85" t="str">
            <v>нд</v>
          </cell>
          <cell r="II85" t="str">
            <v>нд</v>
          </cell>
          <cell r="IJ85" t="str">
            <v>нд</v>
          </cell>
          <cell r="IK85" t="str">
            <v>нд</v>
          </cell>
          <cell r="IL85" t="str">
            <v>нд</v>
          </cell>
          <cell r="IM85" t="str">
            <v>нд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2025</v>
          </cell>
          <cell r="OM85">
            <v>2025</v>
          </cell>
          <cell r="ON85">
            <v>2025</v>
          </cell>
          <cell r="OO85">
            <v>2025</v>
          </cell>
          <cell r="OP85" t="str">
            <v>п</v>
          </cell>
          <cell r="OT85">
            <v>94.526428429999996</v>
          </cell>
          <cell r="OV85">
            <v>0</v>
          </cell>
          <cell r="OW85">
            <v>0</v>
          </cell>
          <cell r="OX85">
            <v>1</v>
          </cell>
          <cell r="OY85">
            <v>0</v>
          </cell>
          <cell r="OZ85">
            <v>0</v>
          </cell>
        </row>
        <row r="86">
          <cell r="A86" t="str">
            <v>P_Che485</v>
          </cell>
          <cell r="B86" t="str">
            <v>1.1.6</v>
          </cell>
          <cell r="C86" t="str">
    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    </cell>
          <cell r="D86" t="str">
            <v>P_Che485</v>
          </cell>
          <cell r="E86" t="str">
            <v>нд</v>
          </cell>
          <cell r="H86">
            <v>399.84609796000001</v>
          </cell>
          <cell r="J86">
            <v>93.044942328385105</v>
          </cell>
          <cell r="K86">
            <v>93.044942328385105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399.84609796000001</v>
          </cell>
          <cell r="BH86">
            <v>0</v>
          </cell>
          <cell r="BI86">
            <v>0</v>
          </cell>
          <cell r="BJ86">
            <v>0</v>
          </cell>
          <cell r="BK86">
            <v>399.84609796000001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90.235442329999998</v>
          </cell>
          <cell r="BT86">
            <v>0</v>
          </cell>
          <cell r="BU86">
            <v>0</v>
          </cell>
          <cell r="BV86">
            <v>0</v>
          </cell>
          <cell r="BW86">
            <v>90.235442329999998</v>
          </cell>
          <cell r="BX86">
            <v>0</v>
          </cell>
          <cell r="BY86">
            <v>309.61065563</v>
          </cell>
          <cell r="BZ86">
            <v>0</v>
          </cell>
          <cell r="CA86">
            <v>0</v>
          </cell>
          <cell r="CB86">
            <v>0</v>
          </cell>
          <cell r="CC86">
            <v>309.61065563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309.61065563</v>
          </cell>
          <cell r="CL86">
            <v>0</v>
          </cell>
          <cell r="CM86">
            <v>0</v>
          </cell>
          <cell r="CN86">
            <v>0</v>
          </cell>
          <cell r="CO86">
            <v>309.61065563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75.196201939999995</v>
          </cell>
          <cell r="DG86">
            <v>77.537451940320921</v>
          </cell>
          <cell r="DH86">
            <v>77.537451940320921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75.196201939999995</v>
          </cell>
          <cell r="ED86">
            <v>75.196201939999995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75.196201939999995</v>
          </cell>
          <cell r="EN86">
            <v>75.196201939999995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2025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93.044942328385105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P_Che486</v>
          </cell>
          <cell r="B87" t="str">
            <v>1.1.6</v>
          </cell>
          <cell r="C87" t="str">
    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    </cell>
          <cell r="D87" t="str">
            <v>P_Che486</v>
          </cell>
          <cell r="E87" t="str">
            <v>нд</v>
          </cell>
          <cell r="H87">
            <v>887.77109295750006</v>
          </cell>
          <cell r="J87">
            <v>131.39396034580719</v>
          </cell>
          <cell r="K87">
            <v>131.39396034580719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887.77109295750006</v>
          </cell>
          <cell r="BH87">
            <v>0</v>
          </cell>
          <cell r="BI87">
            <v>0</v>
          </cell>
          <cell r="BJ87">
            <v>0</v>
          </cell>
          <cell r="BK87">
            <v>887.77109295750006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482.84784097750003</v>
          </cell>
          <cell r="BT87">
            <v>0</v>
          </cell>
          <cell r="BU87">
            <v>0</v>
          </cell>
          <cell r="BV87">
            <v>0</v>
          </cell>
          <cell r="BW87">
            <v>482.84784097750003</v>
          </cell>
          <cell r="BX87">
            <v>0</v>
          </cell>
          <cell r="BY87">
            <v>404.92325197999997</v>
          </cell>
          <cell r="BZ87">
            <v>0</v>
          </cell>
          <cell r="CA87">
            <v>0</v>
          </cell>
          <cell r="CB87">
            <v>0</v>
          </cell>
          <cell r="CC87">
            <v>404.92325197999997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404.92325197999997</v>
          </cell>
          <cell r="CL87">
            <v>0</v>
          </cell>
          <cell r="CM87">
            <v>0</v>
          </cell>
          <cell r="CN87">
            <v>0</v>
          </cell>
          <cell r="CO87">
            <v>404.92325197999997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329.87042441</v>
          </cell>
          <cell r="DG87">
            <v>109.49496695483933</v>
          </cell>
          <cell r="DH87">
            <v>109.49496695483933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>
            <v>1</v>
          </cell>
          <cell r="EA87" t="str">
            <v/>
          </cell>
          <cell r="EB87" t="str">
            <v>1 1</v>
          </cell>
          <cell r="EC87">
            <v>329.87042441</v>
          </cell>
          <cell r="ED87">
            <v>106.69871696</v>
          </cell>
          <cell r="EE87">
            <v>219.07569731000001</v>
          </cell>
          <cell r="EF87">
            <v>0</v>
          </cell>
          <cell r="EG87">
            <v>4.0960101399999997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106.69871696</v>
          </cell>
          <cell r="EN87">
            <v>106.69871696</v>
          </cell>
          <cell r="EO87">
            <v>0</v>
          </cell>
          <cell r="EP87">
            <v>0</v>
          </cell>
          <cell r="EQ87">
            <v>0</v>
          </cell>
          <cell r="ER87">
            <v>223.17170744999999</v>
          </cell>
          <cell r="ES87">
            <v>0</v>
          </cell>
          <cell r="ET87">
            <v>219.07569731000001</v>
          </cell>
          <cell r="EU87">
            <v>0</v>
          </cell>
          <cell r="EV87">
            <v>4.0960101399999997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223.17170744999999</v>
          </cell>
          <cell r="FC87">
            <v>0</v>
          </cell>
          <cell r="FD87">
            <v>219.07569731000001</v>
          </cell>
          <cell r="FE87">
            <v>0</v>
          </cell>
          <cell r="FF87">
            <v>4.0960101399999997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2025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131.39396034580719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P_Che489_25</v>
          </cell>
          <cell r="B88" t="str">
            <v>1.1.6</v>
          </cell>
          <cell r="C88" t="str">
            <v>Разработка автоматизированной системы управления технологическими присоединениями для нужд ЧЭ</v>
          </cell>
          <cell r="D88" t="str">
            <v>P_Che489_25</v>
          </cell>
          <cell r="E88" t="str">
            <v>нд</v>
          </cell>
          <cell r="H88">
            <v>14.50479</v>
          </cell>
          <cell r="J88">
            <v>14.50479</v>
          </cell>
          <cell r="K88">
            <v>14.50479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14.50479</v>
          </cell>
          <cell r="BH88">
            <v>0</v>
          </cell>
          <cell r="BI88">
            <v>0</v>
          </cell>
          <cell r="BJ88">
            <v>12.087325</v>
          </cell>
          <cell r="BK88">
            <v>0</v>
          </cell>
          <cell r="BL88">
            <v>2.417465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14.50479</v>
          </cell>
          <cell r="BT88">
            <v>0</v>
          </cell>
          <cell r="BU88">
            <v>0</v>
          </cell>
          <cell r="BV88">
            <v>12.087325</v>
          </cell>
          <cell r="BW88">
            <v>0</v>
          </cell>
          <cell r="BX88">
            <v>2.417465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12.087325</v>
          </cell>
          <cell r="DG88">
            <v>12.087325</v>
          </cell>
          <cell r="DH88">
            <v>12.087325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12.087325</v>
          </cell>
          <cell r="ED88">
            <v>0</v>
          </cell>
          <cell r="EE88">
            <v>0</v>
          </cell>
          <cell r="EF88">
            <v>0</v>
          </cell>
          <cell r="EG88">
            <v>12.087325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12.087325</v>
          </cell>
          <cell r="EN88">
            <v>0</v>
          </cell>
          <cell r="EO88">
            <v>0</v>
          </cell>
          <cell r="EP88">
            <v>0</v>
          </cell>
          <cell r="EQ88">
            <v>12.087325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1</v>
          </cell>
          <cell r="JH88">
            <v>0</v>
          </cell>
          <cell r="JI88">
            <v>1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1</v>
          </cell>
          <cell r="KD88">
            <v>0</v>
          </cell>
          <cell r="KE88">
            <v>1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2024</v>
          </cell>
          <cell r="OM88">
            <v>2025</v>
          </cell>
          <cell r="ON88">
            <v>2025</v>
          </cell>
          <cell r="OO88">
            <v>2025</v>
          </cell>
          <cell r="OP88" t="str">
            <v>з</v>
          </cell>
          <cell r="OT88">
            <v>14.50479</v>
          </cell>
          <cell r="OV88">
            <v>0</v>
          </cell>
          <cell r="OW88">
            <v>0</v>
          </cell>
          <cell r="OX88">
            <v>0</v>
          </cell>
          <cell r="OY88">
            <v>1</v>
          </cell>
          <cell r="OZ88">
            <v>12.087325</v>
          </cell>
        </row>
        <row r="89">
          <cell r="A89" t="str">
            <v>P_Che491_25</v>
          </cell>
          <cell r="B89" t="str">
            <v>1.1.6</v>
          </cell>
          <cell r="C89" t="str">
    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    </cell>
          <cell r="D89" t="str">
            <v>P_Che491_25</v>
          </cell>
          <cell r="E89" t="str">
            <v>нд</v>
          </cell>
          <cell r="H89">
            <v>0</v>
          </cell>
          <cell r="J89">
            <v>5.5931590099999999</v>
          </cell>
          <cell r="K89">
            <v>5.5931590099999999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4.6609658400000002</v>
          </cell>
          <cell r="DG89">
            <v>4.6609658400000002</v>
          </cell>
          <cell r="DH89">
            <v>4.6609658400000002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 t="str">
            <v/>
          </cell>
          <cell r="DY89" t="str">
            <v/>
          </cell>
          <cell r="DZ89">
            <v>1</v>
          </cell>
          <cell r="EA89" t="str">
            <v/>
          </cell>
          <cell r="EB89" t="str">
            <v>1</v>
          </cell>
          <cell r="EC89">
            <v>4.6609658400000002</v>
          </cell>
          <cell r="ED89">
            <v>4.6609658400000002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4.6609658400000002</v>
          </cell>
          <cell r="ES89">
            <v>4.6609658400000002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4.6609658400000002</v>
          </cell>
          <cell r="FC89">
            <v>4.6609658400000002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2025</v>
          </cell>
          <cell r="OM89">
            <v>2025</v>
          </cell>
          <cell r="ON89">
            <v>2025</v>
          </cell>
          <cell r="OO89">
            <v>2025</v>
          </cell>
          <cell r="OP89" t="str">
            <v>п</v>
          </cell>
          <cell r="OT89">
            <v>5.5931590099999999</v>
          </cell>
          <cell r="OV89">
            <v>0</v>
          </cell>
          <cell r="OW89">
            <v>0</v>
          </cell>
          <cell r="OX89">
            <v>0</v>
          </cell>
          <cell r="OY89">
            <v>0</v>
          </cell>
          <cell r="OZ89">
            <v>0</v>
          </cell>
        </row>
        <row r="90">
          <cell r="A90" t="str">
            <v>P_Che492_25</v>
          </cell>
          <cell r="B90" t="str">
            <v>1.1.6</v>
          </cell>
          <cell r="C90" t="str">
            <v xml:space="preserve">Неисключительное право использования програмного обеспечения АСУРЭО </v>
          </cell>
          <cell r="D90" t="str">
            <v>P_Che492_25</v>
          </cell>
          <cell r="E90" t="str">
            <v>нд</v>
          </cell>
          <cell r="H90">
            <v>2.5249999999999999</v>
          </cell>
          <cell r="J90">
            <v>2.5249999999999999</v>
          </cell>
          <cell r="K90">
            <v>2.5249999999999999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2.5249999999999999</v>
          </cell>
          <cell r="BH90">
            <v>0</v>
          </cell>
          <cell r="BI90">
            <v>0</v>
          </cell>
          <cell r="BJ90">
            <v>2.1041666666666665</v>
          </cell>
          <cell r="BK90">
            <v>0</v>
          </cell>
          <cell r="BL90">
            <v>0.42083333333333339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2.5249999999999999</v>
          </cell>
          <cell r="BZ90">
            <v>0</v>
          </cell>
          <cell r="CA90">
            <v>0</v>
          </cell>
          <cell r="CB90">
            <v>2.1041666666666665</v>
          </cell>
          <cell r="CC90">
            <v>0</v>
          </cell>
          <cell r="CD90">
            <v>0.42083333333333339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2.5249999999999999</v>
          </cell>
          <cell r="CL90">
            <v>0</v>
          </cell>
          <cell r="CM90">
            <v>0</v>
          </cell>
          <cell r="CN90">
            <v>2.1041666666666665</v>
          </cell>
          <cell r="CO90">
            <v>0</v>
          </cell>
          <cell r="CP90">
            <v>0.42083333333333339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2.5249999999999999</v>
          </cell>
          <cell r="DG90">
            <v>2.5249999999999999</v>
          </cell>
          <cell r="DH90">
            <v>2.5249999999999999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 t="str">
            <v/>
          </cell>
          <cell r="DZ90">
            <v>1</v>
          </cell>
          <cell r="EA90" t="str">
            <v/>
          </cell>
          <cell r="EB90" t="str">
            <v>1</v>
          </cell>
          <cell r="EC90">
            <v>2.5249999999999999</v>
          </cell>
          <cell r="ED90">
            <v>0</v>
          </cell>
          <cell r="EE90">
            <v>0</v>
          </cell>
          <cell r="EF90">
            <v>2.5249999999999999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2.5249999999999999</v>
          </cell>
          <cell r="ES90">
            <v>0</v>
          </cell>
          <cell r="ET90">
            <v>0</v>
          </cell>
          <cell r="EU90">
            <v>2.5249999999999999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2.5249999999999999</v>
          </cell>
          <cell r="FC90">
            <v>0</v>
          </cell>
          <cell r="FD90">
            <v>0</v>
          </cell>
          <cell r="FE90">
            <v>2.5249999999999999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1</v>
          </cell>
          <cell r="JH90">
            <v>0</v>
          </cell>
          <cell r="JI90">
            <v>1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1</v>
          </cell>
          <cell r="KO90">
            <v>0</v>
          </cell>
          <cell r="KP90">
            <v>1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1</v>
          </cell>
          <cell r="LK90">
            <v>0</v>
          </cell>
          <cell r="LL90">
            <v>1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2025</v>
          </cell>
          <cell r="OM90">
            <v>2025</v>
          </cell>
          <cell r="ON90">
            <v>2025</v>
          </cell>
          <cell r="OO90">
            <v>2025</v>
          </cell>
          <cell r="OP90" t="str">
            <v>з</v>
          </cell>
          <cell r="OT90">
            <v>2.5249999999999999</v>
          </cell>
          <cell r="OV90">
            <v>0</v>
          </cell>
          <cell r="OW90">
            <v>0</v>
          </cell>
          <cell r="OX90">
            <v>0</v>
          </cell>
          <cell r="OY90">
            <v>1</v>
          </cell>
          <cell r="OZ90">
            <v>2.5249999999999999</v>
          </cell>
        </row>
        <row r="91">
          <cell r="A91" t="str">
            <v>P_Che493_25</v>
          </cell>
          <cell r="B91" t="str">
            <v>1.1.6</v>
          </cell>
          <cell r="C91" t="str">
            <v>Перевод на основные средства ВЛ 35 кВ ПС "Саясан"-ПС "Ведено" Л-50 протяж. 25,74 км.</v>
          </cell>
          <cell r="D91" t="str">
            <v>P_Che493_25</v>
          </cell>
          <cell r="E91" t="str">
            <v>нд</v>
          </cell>
          <cell r="H91">
            <v>0</v>
          </cell>
          <cell r="J91">
            <v>40.827914400000004</v>
          </cell>
          <cell r="K91">
            <v>40.827914400000004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>
            <v>1</v>
          </cell>
          <cell r="BC91">
            <v>2</v>
          </cell>
          <cell r="BD91">
            <v>3</v>
          </cell>
          <cell r="BE91" t="str">
            <v/>
          </cell>
          <cell r="BF91" t="str">
            <v>1 2 3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>
            <v>3</v>
          </cell>
          <cell r="CT91" t="str">
            <v/>
          </cell>
          <cell r="CU91" t="str">
            <v>1 2 3</v>
          </cell>
          <cell r="CX91" t="str">
            <v>нд</v>
          </cell>
          <cell r="CY91" t="str">
            <v>нд</v>
          </cell>
          <cell r="CZ91" t="str">
            <v>нд</v>
          </cell>
          <cell r="DA91" t="str">
            <v>нд</v>
          </cell>
          <cell r="DB91" t="str">
            <v>нд</v>
          </cell>
          <cell r="DE91">
            <v>0</v>
          </cell>
          <cell r="DG91">
            <v>34.023262000000003</v>
          </cell>
          <cell r="DH91">
            <v>34.023262000000003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 t="str">
            <v>нд</v>
          </cell>
          <cell r="DS91" t="str">
            <v>нд</v>
          </cell>
          <cell r="DT91" t="str">
            <v>нд</v>
          </cell>
          <cell r="DU91" t="str">
            <v>нд</v>
          </cell>
          <cell r="DV91" t="str">
            <v>нд</v>
          </cell>
          <cell r="DW91" t="str">
            <v>нд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1</v>
          </cell>
          <cell r="FH91">
            <v>1</v>
          </cell>
          <cell r="FI91">
            <v>1</v>
          </cell>
          <cell r="FJ91">
            <v>1</v>
          </cell>
          <cell r="FK91" t="str">
            <v>1 1 1 1</v>
          </cell>
          <cell r="FN91" t="str">
            <v>нд</v>
          </cell>
          <cell r="FO91" t="str">
            <v>нд</v>
          </cell>
          <cell r="FP91" t="str">
            <v>нд</v>
          </cell>
          <cell r="FQ91" t="str">
            <v>нд</v>
          </cell>
          <cell r="FR91" t="str">
            <v>нд</v>
          </cell>
          <cell r="FS91" t="str">
            <v>нд</v>
          </cell>
          <cell r="FT91" t="str">
            <v>нд</v>
          </cell>
          <cell r="FU91" t="str">
            <v>нд</v>
          </cell>
          <cell r="FV91" t="str">
            <v>нд</v>
          </cell>
          <cell r="FW91" t="str">
            <v>нд</v>
          </cell>
          <cell r="FX91" t="str">
            <v>нд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 t="str">
            <v>нд</v>
          </cell>
          <cell r="GL91" t="str">
            <v>нд</v>
          </cell>
          <cell r="GM91" t="str">
            <v>нд</v>
          </cell>
          <cell r="GN91" t="str">
            <v>нд</v>
          </cell>
          <cell r="GO91" t="str">
            <v>нд</v>
          </cell>
          <cell r="GP91" t="str">
            <v>нд</v>
          </cell>
          <cell r="GQ91" t="str">
            <v>нд</v>
          </cell>
          <cell r="GR91" t="str">
            <v>нд</v>
          </cell>
          <cell r="GS91" t="str">
            <v>нд</v>
          </cell>
          <cell r="GT91" t="str">
            <v>нд</v>
          </cell>
          <cell r="GU91" t="str">
            <v>нд</v>
          </cell>
          <cell r="GV91" t="str">
            <v>нд</v>
          </cell>
          <cell r="GW91" t="str">
            <v>нд</v>
          </cell>
          <cell r="GX91" t="str">
            <v>нд</v>
          </cell>
          <cell r="GY91" t="str">
            <v>нд</v>
          </cell>
          <cell r="GZ91" t="str">
            <v>нд</v>
          </cell>
          <cell r="HA91" t="str">
            <v>нд</v>
          </cell>
          <cell r="HB91" t="str">
            <v>нд</v>
          </cell>
          <cell r="HC91" t="str">
            <v>нд</v>
          </cell>
          <cell r="HD91" t="str">
            <v>нд</v>
          </cell>
          <cell r="HE91" t="str">
            <v>нд</v>
          </cell>
          <cell r="HF91" t="str">
            <v>нд</v>
          </cell>
          <cell r="HG91" t="str">
            <v>нд</v>
          </cell>
          <cell r="HH91" t="str">
            <v>нд</v>
          </cell>
          <cell r="HI91" t="str">
            <v>нд</v>
          </cell>
          <cell r="HJ91" t="str">
            <v>нд</v>
          </cell>
          <cell r="HK91" t="str">
            <v>нд</v>
          </cell>
          <cell r="HL91" t="str">
            <v>нд</v>
          </cell>
          <cell r="HM91" t="str">
            <v>нд</v>
          </cell>
          <cell r="HN91" t="str">
            <v>нд</v>
          </cell>
          <cell r="HO91" t="str">
            <v>нд</v>
          </cell>
          <cell r="HP91" t="str">
            <v>нд</v>
          </cell>
          <cell r="HQ91" t="str">
            <v>нд</v>
          </cell>
          <cell r="HR91" t="str">
            <v>нд</v>
          </cell>
          <cell r="HS91" t="str">
            <v>нд</v>
          </cell>
          <cell r="HT91" t="str">
            <v>нд</v>
          </cell>
          <cell r="HU91" t="str">
            <v>нд</v>
          </cell>
          <cell r="HV91" t="str">
            <v>нд</v>
          </cell>
          <cell r="HW91" t="str">
            <v>нд</v>
          </cell>
          <cell r="HX91" t="str">
            <v>нд</v>
          </cell>
          <cell r="HY91" t="str">
            <v>нд</v>
          </cell>
          <cell r="HZ91" t="str">
            <v>нд</v>
          </cell>
          <cell r="IA91" t="str">
            <v>нд</v>
          </cell>
          <cell r="IB91" t="str">
            <v>нд</v>
          </cell>
          <cell r="IC91" t="str">
            <v>нд</v>
          </cell>
          <cell r="ID91" t="str">
            <v>нд</v>
          </cell>
          <cell r="IE91" t="str">
            <v>нд</v>
          </cell>
          <cell r="IF91" t="str">
            <v>нд</v>
          </cell>
          <cell r="IG91" t="str">
            <v>нд</v>
          </cell>
          <cell r="IH91" t="str">
            <v>нд</v>
          </cell>
          <cell r="II91" t="str">
            <v>нд</v>
          </cell>
          <cell r="IJ91" t="str">
            <v>нд</v>
          </cell>
          <cell r="IK91" t="str">
            <v>нд</v>
          </cell>
          <cell r="IL91" t="str">
            <v>нд</v>
          </cell>
          <cell r="IM91" t="str">
            <v>нд</v>
          </cell>
          <cell r="IN91" t="str">
            <v>нд</v>
          </cell>
          <cell r="IO91" t="str">
            <v>нд</v>
          </cell>
          <cell r="IP91" t="str">
            <v>нд</v>
          </cell>
          <cell r="IQ91" t="str">
            <v>нд</v>
          </cell>
          <cell r="IR91" t="str">
            <v>нд</v>
          </cell>
          <cell r="IS91" t="str">
            <v>нд</v>
          </cell>
          <cell r="IT91" t="str">
            <v>нд</v>
          </cell>
          <cell r="IU91" t="str">
            <v>нд</v>
          </cell>
          <cell r="IV91" t="str">
            <v>нд</v>
          </cell>
          <cell r="IW91" t="str">
            <v>нд</v>
          </cell>
          <cell r="IX91" t="str">
            <v>нд</v>
          </cell>
          <cell r="IY91">
            <v>34.023262000000003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34.023262000000003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34.023262000000003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 t="str">
            <v>нд</v>
          </cell>
          <cell r="LR91" t="str">
            <v>нд</v>
          </cell>
          <cell r="LS91" t="str">
            <v>нд</v>
          </cell>
          <cell r="LT91" t="str">
            <v>нд</v>
          </cell>
          <cell r="LU91" t="str">
            <v>нд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 t="str">
            <v>нд</v>
          </cell>
          <cell r="MD91" t="str">
            <v>нд</v>
          </cell>
          <cell r="ME91" t="str">
            <v>нд</v>
          </cell>
          <cell r="MF91" t="str">
            <v>нд</v>
          </cell>
          <cell r="MG91" t="str">
            <v>нд</v>
          </cell>
          <cell r="MH91" t="str">
            <v>нд</v>
          </cell>
          <cell r="MI91" t="str">
            <v>нд</v>
          </cell>
          <cell r="MJ91" t="str">
            <v>нд</v>
          </cell>
          <cell r="MK91" t="str">
            <v>нд</v>
          </cell>
          <cell r="ML91" t="str">
            <v>нд</v>
          </cell>
          <cell r="MM91" t="str">
            <v>нд</v>
          </cell>
          <cell r="MN91" t="str">
            <v>нд</v>
          </cell>
          <cell r="MO91" t="str">
            <v>нд</v>
          </cell>
          <cell r="MP91" t="str">
            <v>нд</v>
          </cell>
          <cell r="MQ91" t="str">
            <v>нд</v>
          </cell>
          <cell r="MR91" t="str">
            <v>нд</v>
          </cell>
          <cell r="MS91" t="str">
            <v>нд</v>
          </cell>
          <cell r="MT91" t="str">
            <v>нд</v>
          </cell>
          <cell r="MU91" t="str">
            <v>нд</v>
          </cell>
          <cell r="MV91" t="str">
            <v>нд</v>
          </cell>
          <cell r="MW91" t="str">
            <v>нд</v>
          </cell>
          <cell r="MX91" t="str">
            <v>нд</v>
          </cell>
          <cell r="MY91" t="str">
            <v>нд</v>
          </cell>
          <cell r="MZ91" t="str">
            <v>нд</v>
          </cell>
          <cell r="NA91" t="str">
            <v>нд</v>
          </cell>
          <cell r="NB91" t="str">
            <v>нд</v>
          </cell>
          <cell r="NC91" t="str">
            <v>нд</v>
          </cell>
          <cell r="ND91" t="str">
            <v>нд</v>
          </cell>
          <cell r="NE91" t="str">
            <v>нд</v>
          </cell>
          <cell r="NF91" t="str">
            <v>нд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2013</v>
          </cell>
          <cell r="OM91">
            <v>2025</v>
          </cell>
          <cell r="ON91" t="str">
            <v>нд</v>
          </cell>
          <cell r="OO91" t="str">
            <v>нд</v>
          </cell>
          <cell r="OP91" t="str">
            <v>з</v>
          </cell>
          <cell r="OT91">
            <v>40.827914400000004</v>
          </cell>
          <cell r="OV91">
            <v>0</v>
          </cell>
          <cell r="OW91">
            <v>0</v>
          </cell>
          <cell r="OX91">
            <v>0</v>
          </cell>
          <cell r="OY91">
            <v>0</v>
          </cell>
          <cell r="OZ91">
            <v>34.023262000000003</v>
          </cell>
        </row>
        <row r="92">
          <cell r="A92" t="str">
            <v>G_Che2_16</v>
          </cell>
          <cell r="B92" t="str">
            <v>1.1.6</v>
          </cell>
          <cell r="C92" t="str">
            <v>Приобретение оборудования, требующего монтажа для обслуживания сетей, прочее оборудование</v>
          </cell>
          <cell r="D92" t="str">
            <v>G_Che2_16</v>
          </cell>
          <cell r="E92" t="str">
            <v>нд</v>
          </cell>
          <cell r="H92">
            <v>42.692833960000002</v>
          </cell>
          <cell r="J92">
            <v>42.052061778000002</v>
          </cell>
          <cell r="K92">
            <v>16.446729478000002</v>
          </cell>
          <cell r="L92">
            <v>25.605332300000001</v>
          </cell>
          <cell r="M92">
            <v>0</v>
          </cell>
          <cell r="N92">
            <v>0</v>
          </cell>
          <cell r="O92">
            <v>21.33777691666667</v>
          </cell>
          <cell r="P92">
            <v>0</v>
          </cell>
          <cell r="Q92">
            <v>4.2675553833333328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 t="str">
            <v/>
          </cell>
          <cell r="BF92" t="str">
            <v>1 2 3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1</v>
          </cell>
          <cell r="CR92">
            <v>2</v>
          </cell>
          <cell r="CS92">
            <v>3</v>
          </cell>
          <cell r="CT92" t="str">
            <v/>
          </cell>
          <cell r="CU92" t="str">
            <v>1 2 3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33.499675676666669</v>
          </cell>
          <cell r="DG92">
            <v>35.043384815000003</v>
          </cell>
          <cell r="DH92">
            <v>15.783293855000004</v>
          </cell>
          <cell r="DI92">
            <v>19.260090959999999</v>
          </cell>
          <cell r="DJ92">
            <v>0</v>
          </cell>
          <cell r="DK92">
            <v>0</v>
          </cell>
          <cell r="DL92">
            <v>19.260090959999999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1</v>
          </cell>
          <cell r="FI92">
            <v>1</v>
          </cell>
          <cell r="FJ92">
            <v>1</v>
          </cell>
          <cell r="FK92" t="str">
            <v>1 1 1 1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29.84661127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67</v>
          </cell>
          <cell r="GI92">
            <v>0</v>
          </cell>
          <cell r="GJ92">
            <v>67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 t="str">
            <v>нд</v>
          </cell>
          <cell r="IE92" t="str">
            <v>нд</v>
          </cell>
          <cell r="IF92" t="str">
            <v>нд</v>
          </cell>
          <cell r="IG92" t="str">
            <v>нд</v>
          </cell>
          <cell r="IH92" t="str">
            <v>нд</v>
          </cell>
          <cell r="II92" t="str">
            <v>нд</v>
          </cell>
          <cell r="IJ92" t="str">
            <v>нд</v>
          </cell>
          <cell r="IK92" t="str">
            <v>нд</v>
          </cell>
          <cell r="IL92" t="str">
            <v>нд</v>
          </cell>
          <cell r="IM92" t="str">
            <v>нд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2014</v>
          </cell>
          <cell r="OM92">
            <v>2024</v>
          </cell>
          <cell r="ON92">
            <v>2024</v>
          </cell>
          <cell r="OO92">
            <v>2024</v>
          </cell>
          <cell r="OP92" t="str">
            <v>и</v>
          </cell>
          <cell r="OT92">
            <v>59.139563438000003</v>
          </cell>
          <cell r="OV92">
            <v>0</v>
          </cell>
          <cell r="OW92">
            <v>0</v>
          </cell>
          <cell r="OX92">
            <v>0</v>
          </cell>
          <cell r="OY92">
            <v>67</v>
          </cell>
          <cell r="OZ92">
            <v>29.84661127</v>
          </cell>
        </row>
        <row r="93">
          <cell r="A93" t="str">
            <v>Г</v>
          </cell>
          <cell r="B93" t="str">
            <v>1.2</v>
          </cell>
          <cell r="C93" t="str">
            <v>Инвестиционные проекты в сферах производства электрической энергии и теплоснабжения,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4591.2724346340001</v>
          </cell>
          <cell r="K93">
            <v>0</v>
          </cell>
          <cell r="L93">
            <v>4591.2724346340001</v>
          </cell>
          <cell r="M93">
            <v>0</v>
          </cell>
          <cell r="N93">
            <v>0</v>
          </cell>
          <cell r="O93">
            <v>170.67717430038584</v>
          </cell>
          <cell r="P93">
            <v>2407.3937657889996</v>
          </cell>
          <cell r="Q93">
            <v>2013.2014945446142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3466.8500087699999</v>
          </cell>
          <cell r="DH93">
            <v>0</v>
          </cell>
          <cell r="DI93">
            <v>3466.8500087699999</v>
          </cell>
          <cell r="DJ93">
            <v>36.684146650000002</v>
          </cell>
          <cell r="DK93">
            <v>1997.2028118200003</v>
          </cell>
          <cell r="DL93">
            <v>1190.2507855899999</v>
          </cell>
          <cell r="DM93">
            <v>242.71226471</v>
          </cell>
          <cell r="DN93">
            <v>2408.0854113406808</v>
          </cell>
          <cell r="DS93">
            <v>0</v>
          </cell>
          <cell r="DT93">
            <v>84</v>
          </cell>
          <cell r="DU93">
            <v>716.27869118855017</v>
          </cell>
          <cell r="DV93">
            <v>1607.8067201521303</v>
          </cell>
          <cell r="DW93">
            <v>716.27869118855017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4276.1768974300003</v>
          </cell>
          <cell r="ED93">
            <v>192.46159611999997</v>
          </cell>
          <cell r="EE93">
            <v>2578.9925768100002</v>
          </cell>
          <cell r="EF93">
            <v>1324.0510200399999</v>
          </cell>
          <cell r="EG93">
            <v>180.67170436000001</v>
          </cell>
          <cell r="EH93">
            <v>517.99511308000001</v>
          </cell>
          <cell r="EI93">
            <v>0</v>
          </cell>
          <cell r="EJ93">
            <v>309.99903376999998</v>
          </cell>
          <cell r="EK93">
            <v>188.35102584999998</v>
          </cell>
          <cell r="EL93">
            <v>19.64505346</v>
          </cell>
          <cell r="EM93">
            <v>952.90282632999993</v>
          </cell>
          <cell r="EN93">
            <v>184.28371113</v>
          </cell>
          <cell r="EO93">
            <v>519.59158761999993</v>
          </cell>
          <cell r="EP93">
            <v>207.97159898000004</v>
          </cell>
          <cell r="EQ93">
            <v>41.055928600000001</v>
          </cell>
          <cell r="ER93">
            <v>2805.2789580200001</v>
          </cell>
          <cell r="ES93">
            <v>8.177884989999999</v>
          </cell>
          <cell r="ET93">
            <v>1749.4019554199999</v>
          </cell>
          <cell r="EU93">
            <v>927.72839521000003</v>
          </cell>
          <cell r="EV93">
            <v>119.97072230000001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2805.2789580200001</v>
          </cell>
          <cell r="FC93">
            <v>8.177884989999999</v>
          </cell>
          <cell r="FD93">
            <v>1749.4019554199999</v>
          </cell>
          <cell r="FE93">
            <v>927.72839521000003</v>
          </cell>
          <cell r="FF93">
            <v>119.97072230000001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410.43100000000004</v>
          </cell>
          <cell r="FQ93">
            <v>0</v>
          </cell>
          <cell r="FR93">
            <v>1452.1193482625131</v>
          </cell>
          <cell r="FS93">
            <v>1310.5793482625131</v>
          </cell>
          <cell r="FT93">
            <v>73.739999999999995</v>
          </cell>
          <cell r="FU93">
            <v>67.8</v>
          </cell>
          <cell r="FV93">
            <v>123369</v>
          </cell>
          <cell r="FW93">
            <v>0</v>
          </cell>
          <cell r="FX93">
            <v>123369</v>
          </cell>
          <cell r="FZ93">
            <v>3464.8544089900006</v>
          </cell>
          <cell r="GA93">
            <v>0</v>
          </cell>
          <cell r="GB93">
            <v>158.99700000000001</v>
          </cell>
          <cell r="GC93">
            <v>0</v>
          </cell>
          <cell r="GD93">
            <v>698.12799999999993</v>
          </cell>
          <cell r="GE93">
            <v>638.42799999999988</v>
          </cell>
          <cell r="GF93">
            <v>0</v>
          </cell>
          <cell r="GG93">
            <v>59.7</v>
          </cell>
          <cell r="GH93">
            <v>4800</v>
          </cell>
          <cell r="GI93">
            <v>0</v>
          </cell>
          <cell r="GJ93">
            <v>4800</v>
          </cell>
          <cell r="GK93">
            <v>5951.329949809804</v>
          </cell>
          <cell r="GL93">
            <v>0</v>
          </cell>
          <cell r="GM93">
            <v>111.2</v>
          </cell>
          <cell r="GN93">
            <v>0</v>
          </cell>
          <cell r="GO93">
            <v>223.44755331708038</v>
          </cell>
          <cell r="GP93">
            <v>152.44755331708035</v>
          </cell>
          <cell r="GQ93">
            <v>71</v>
          </cell>
          <cell r="GR93">
            <v>0</v>
          </cell>
          <cell r="GS93">
            <v>19182</v>
          </cell>
          <cell r="GT93">
            <v>0</v>
          </cell>
          <cell r="GU93">
            <v>19182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5951.329949809804</v>
          </cell>
          <cell r="ID93">
            <v>0</v>
          </cell>
          <cell r="IE93">
            <v>111.2</v>
          </cell>
          <cell r="IF93">
            <v>0</v>
          </cell>
          <cell r="IG93">
            <v>223.44755331708038</v>
          </cell>
          <cell r="IH93">
            <v>152.44755331708035</v>
          </cell>
          <cell r="II93">
            <v>71</v>
          </cell>
          <cell r="IJ93">
            <v>0</v>
          </cell>
          <cell r="IK93">
            <v>19182</v>
          </cell>
          <cell r="IL93">
            <v>0</v>
          </cell>
          <cell r="IM93">
            <v>19182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343.54416596300001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8701</v>
          </cell>
          <cell r="JH93">
            <v>0</v>
          </cell>
          <cell r="JI93">
            <v>8701</v>
          </cell>
          <cell r="JJ93">
            <v>263.32833638299996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8596</v>
          </cell>
          <cell r="JS93">
            <v>0</v>
          </cell>
          <cell r="JT93">
            <v>8596</v>
          </cell>
          <cell r="JU93">
            <v>46.248198900000006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104</v>
          </cell>
          <cell r="KD93">
            <v>0</v>
          </cell>
          <cell r="KE93">
            <v>104</v>
          </cell>
          <cell r="KF93">
            <v>33.967630679999999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1</v>
          </cell>
          <cell r="KO93">
            <v>0</v>
          </cell>
          <cell r="KP93">
            <v>1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33.967630679999999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1</v>
          </cell>
          <cell r="LK93">
            <v>0</v>
          </cell>
          <cell r="LL93">
            <v>1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55.8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19922.942175616463</v>
          </cell>
          <cell r="OV93">
            <v>346.28899999999999</v>
          </cell>
          <cell r="OW93">
            <v>214</v>
          </cell>
          <cell r="OX93">
            <v>1</v>
          </cell>
          <cell r="OY93">
            <v>19921</v>
          </cell>
          <cell r="OZ93">
            <v>4592.4061264929987</v>
          </cell>
        </row>
        <row r="94">
          <cell r="A94" t="str">
            <v>Г</v>
          </cell>
          <cell r="B94" t="str">
            <v>1.2.1</v>
          </cell>
          <cell r="C94" t="str">
            <v>Технологическое присоединение (подключение),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4591.2724346340001</v>
          </cell>
          <cell r="K94">
            <v>0</v>
          </cell>
          <cell r="L94">
            <v>4591.2724346340001</v>
          </cell>
          <cell r="M94">
            <v>0</v>
          </cell>
          <cell r="N94">
            <v>0</v>
          </cell>
          <cell r="O94">
            <v>170.67717430038584</v>
          </cell>
          <cell r="P94">
            <v>2407.3937657889996</v>
          </cell>
          <cell r="Q94">
            <v>2013.2014945446142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3466.8500087699999</v>
          </cell>
          <cell r="DH94">
            <v>0</v>
          </cell>
          <cell r="DI94">
            <v>3466.8500087699999</v>
          </cell>
          <cell r="DJ94">
            <v>36.684146650000002</v>
          </cell>
          <cell r="DK94">
            <v>1997.2028118200003</v>
          </cell>
          <cell r="DL94">
            <v>1190.2507855899999</v>
          </cell>
          <cell r="DM94">
            <v>242.71226471</v>
          </cell>
          <cell r="DN94">
            <v>2408.0854113406808</v>
          </cell>
          <cell r="DS94">
            <v>0</v>
          </cell>
          <cell r="DT94">
            <v>84</v>
          </cell>
          <cell r="DU94">
            <v>716.27869118855017</v>
          </cell>
          <cell r="DV94">
            <v>1607.8067201521303</v>
          </cell>
          <cell r="DW94">
            <v>716.27869118855017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4276.1768974300003</v>
          </cell>
          <cell r="ED94">
            <v>192.46159611999997</v>
          </cell>
          <cell r="EE94">
            <v>2578.9925768100002</v>
          </cell>
          <cell r="EF94">
            <v>1324.0510200399999</v>
          </cell>
          <cell r="EG94">
            <v>180.67170436000001</v>
          </cell>
          <cell r="EH94">
            <v>517.99511308000001</v>
          </cell>
          <cell r="EI94">
            <v>0</v>
          </cell>
          <cell r="EJ94">
            <v>309.99903376999998</v>
          </cell>
          <cell r="EK94">
            <v>188.35102584999998</v>
          </cell>
          <cell r="EL94">
            <v>19.64505346</v>
          </cell>
          <cell r="EM94">
            <v>952.90282632999993</v>
          </cell>
          <cell r="EN94">
            <v>184.28371113</v>
          </cell>
          <cell r="EO94">
            <v>519.59158761999993</v>
          </cell>
          <cell r="EP94">
            <v>207.97159898000004</v>
          </cell>
          <cell r="EQ94">
            <v>41.055928600000001</v>
          </cell>
          <cell r="ER94">
            <v>2805.2789580200001</v>
          </cell>
          <cell r="ES94">
            <v>8.177884989999999</v>
          </cell>
          <cell r="ET94">
            <v>1749.4019554199999</v>
          </cell>
          <cell r="EU94">
            <v>927.72839521000003</v>
          </cell>
          <cell r="EV94">
            <v>119.97072230000001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2805.2789580200001</v>
          </cell>
          <cell r="FC94">
            <v>8.177884989999999</v>
          </cell>
          <cell r="FD94">
            <v>1749.4019554199999</v>
          </cell>
          <cell r="FE94">
            <v>927.72839521000003</v>
          </cell>
          <cell r="FF94">
            <v>119.97072230000001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410.43100000000004</v>
          </cell>
          <cell r="FQ94">
            <v>0</v>
          </cell>
          <cell r="FR94">
            <v>1452.1193482625131</v>
          </cell>
          <cell r="FS94">
            <v>1310.5793482625131</v>
          </cell>
          <cell r="FT94">
            <v>73.739999999999995</v>
          </cell>
          <cell r="FU94">
            <v>67.8</v>
          </cell>
          <cell r="FV94">
            <v>123369</v>
          </cell>
          <cell r="FW94">
            <v>0</v>
          </cell>
          <cell r="FX94">
            <v>123369</v>
          </cell>
          <cell r="FZ94">
            <v>3464.8544089900006</v>
          </cell>
          <cell r="GA94">
            <v>0</v>
          </cell>
          <cell r="GB94">
            <v>158.99700000000001</v>
          </cell>
          <cell r="GC94">
            <v>0</v>
          </cell>
          <cell r="GD94">
            <v>698.12799999999993</v>
          </cell>
          <cell r="GE94">
            <v>638.42799999999988</v>
          </cell>
          <cell r="GF94">
            <v>0</v>
          </cell>
          <cell r="GG94">
            <v>59.7</v>
          </cell>
          <cell r="GH94">
            <v>4800</v>
          </cell>
          <cell r="GI94">
            <v>0</v>
          </cell>
          <cell r="GJ94">
            <v>4800</v>
          </cell>
          <cell r="GK94">
            <v>5951.329949809804</v>
          </cell>
          <cell r="GL94">
            <v>0</v>
          </cell>
          <cell r="GM94">
            <v>111.2</v>
          </cell>
          <cell r="GN94">
            <v>0</v>
          </cell>
          <cell r="GO94">
            <v>223.44755331708038</v>
          </cell>
          <cell r="GP94">
            <v>152.44755331708035</v>
          </cell>
          <cell r="GQ94">
            <v>71</v>
          </cell>
          <cell r="GR94">
            <v>0</v>
          </cell>
          <cell r="GS94">
            <v>19182</v>
          </cell>
          <cell r="GT94">
            <v>0</v>
          </cell>
          <cell r="GU94">
            <v>19182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5951.329949809804</v>
          </cell>
          <cell r="ID94">
            <v>0</v>
          </cell>
          <cell r="IE94">
            <v>111.2</v>
          </cell>
          <cell r="IF94">
            <v>0</v>
          </cell>
          <cell r="IG94">
            <v>223.44755331708038</v>
          </cell>
          <cell r="IH94">
            <v>152.44755331708035</v>
          </cell>
          <cell r="II94">
            <v>71</v>
          </cell>
          <cell r="IJ94">
            <v>0</v>
          </cell>
          <cell r="IK94">
            <v>19182</v>
          </cell>
          <cell r="IL94">
            <v>0</v>
          </cell>
          <cell r="IM94">
            <v>19182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343.54416596300001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8701</v>
          </cell>
          <cell r="JH94">
            <v>0</v>
          </cell>
          <cell r="JI94">
            <v>8701</v>
          </cell>
          <cell r="JJ94">
            <v>263.32833638299996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8596</v>
          </cell>
          <cell r="JS94">
            <v>0</v>
          </cell>
          <cell r="JT94">
            <v>8596</v>
          </cell>
          <cell r="JU94">
            <v>46.248198900000006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104</v>
          </cell>
          <cell r="KD94">
            <v>0</v>
          </cell>
          <cell r="KE94">
            <v>104</v>
          </cell>
          <cell r="KF94">
            <v>33.967630679999999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1</v>
          </cell>
          <cell r="KO94">
            <v>0</v>
          </cell>
          <cell r="KP94">
            <v>1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33.967630679999999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1</v>
          </cell>
          <cell r="LK94">
            <v>0</v>
          </cell>
          <cell r="LL94">
            <v>1</v>
          </cell>
          <cell r="LQ94">
            <v>0</v>
          </cell>
          <cell r="LR94">
            <v>165.4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55.8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19922.942175616463</v>
          </cell>
          <cell r="OV94">
            <v>346.28899999999999</v>
          </cell>
          <cell r="OW94">
            <v>214</v>
          </cell>
          <cell r="OX94">
            <v>1</v>
          </cell>
          <cell r="OY94">
            <v>19921</v>
          </cell>
          <cell r="OZ94">
            <v>4592.4061264929987</v>
          </cell>
        </row>
        <row r="95">
          <cell r="A95" t="str">
            <v>Г</v>
          </cell>
          <cell r="B95" t="str">
            <v>1.2.1.1</v>
          </cell>
          <cell r="C95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4591.2724346340001</v>
          </cell>
          <cell r="K95">
            <v>0</v>
          </cell>
          <cell r="L95">
            <v>4591.2724346340001</v>
          </cell>
          <cell r="M95">
            <v>0</v>
          </cell>
          <cell r="N95">
            <v>0</v>
          </cell>
          <cell r="O95">
            <v>170.67717430038584</v>
          </cell>
          <cell r="P95">
            <v>2407.3937657889996</v>
          </cell>
          <cell r="Q95">
            <v>2013.2014945446142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3466.8500087699999</v>
          </cell>
          <cell r="DH95">
            <v>0</v>
          </cell>
          <cell r="DI95">
            <v>3466.8500087699999</v>
          </cell>
          <cell r="DJ95">
            <v>36.684146650000002</v>
          </cell>
          <cell r="DK95">
            <v>1997.2028118200003</v>
          </cell>
          <cell r="DL95">
            <v>1190.2507855899999</v>
          </cell>
          <cell r="DM95">
            <v>242.71226471</v>
          </cell>
          <cell r="DN95">
            <v>2408.0854113406808</v>
          </cell>
          <cell r="DS95">
            <v>0</v>
          </cell>
          <cell r="DT95">
            <v>84</v>
          </cell>
          <cell r="DU95">
            <v>716.27869118855017</v>
          </cell>
          <cell r="DV95">
            <v>1607.8067201521303</v>
          </cell>
          <cell r="DW95">
            <v>716.27869118855017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4276.1768974300003</v>
          </cell>
          <cell r="ED95">
            <v>192.46159611999997</v>
          </cell>
          <cell r="EE95">
            <v>2578.9925768100002</v>
          </cell>
          <cell r="EF95">
            <v>1324.0510200399999</v>
          </cell>
          <cell r="EG95">
            <v>180.67170436000001</v>
          </cell>
          <cell r="EH95">
            <v>517.99511308000001</v>
          </cell>
          <cell r="EI95">
            <v>0</v>
          </cell>
          <cell r="EJ95">
            <v>309.99903376999998</v>
          </cell>
          <cell r="EK95">
            <v>188.35102584999998</v>
          </cell>
          <cell r="EL95">
            <v>19.64505346</v>
          </cell>
          <cell r="EM95">
            <v>952.90282632999993</v>
          </cell>
          <cell r="EN95">
            <v>184.28371113</v>
          </cell>
          <cell r="EO95">
            <v>519.59158761999993</v>
          </cell>
          <cell r="EP95">
            <v>207.97159898000004</v>
          </cell>
          <cell r="EQ95">
            <v>41.055928600000001</v>
          </cell>
          <cell r="ER95">
            <v>2805.2789580200001</v>
          </cell>
          <cell r="ES95">
            <v>8.177884989999999</v>
          </cell>
          <cell r="ET95">
            <v>1749.4019554199999</v>
          </cell>
          <cell r="EU95">
            <v>927.72839521000003</v>
          </cell>
          <cell r="EV95">
            <v>119.97072230000001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2805.2789580200001</v>
          </cell>
          <cell r="FC95">
            <v>8.177884989999999</v>
          </cell>
          <cell r="FD95">
            <v>1749.4019554199999</v>
          </cell>
          <cell r="FE95">
            <v>927.72839521000003</v>
          </cell>
          <cell r="FF95">
            <v>119.97072230000001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410.43100000000004</v>
          </cell>
          <cell r="FQ95">
            <v>0</v>
          </cell>
          <cell r="FR95">
            <v>1452.1193482625131</v>
          </cell>
          <cell r="FS95">
            <v>1310.5793482625131</v>
          </cell>
          <cell r="FT95">
            <v>73.739999999999995</v>
          </cell>
          <cell r="FU95">
            <v>67.8</v>
          </cell>
          <cell r="FV95">
            <v>123369</v>
          </cell>
          <cell r="FW95">
            <v>0</v>
          </cell>
          <cell r="FX95">
            <v>123369</v>
          </cell>
          <cell r="FZ95">
            <v>3464.8544089900006</v>
          </cell>
          <cell r="GA95">
            <v>0</v>
          </cell>
          <cell r="GB95">
            <v>158.99700000000001</v>
          </cell>
          <cell r="GC95">
            <v>0</v>
          </cell>
          <cell r="GD95">
            <v>698.12799999999993</v>
          </cell>
          <cell r="GE95">
            <v>638.42799999999988</v>
          </cell>
          <cell r="GF95">
            <v>0</v>
          </cell>
          <cell r="GG95">
            <v>59.7</v>
          </cell>
          <cell r="GH95">
            <v>4800</v>
          </cell>
          <cell r="GI95">
            <v>0</v>
          </cell>
          <cell r="GJ95">
            <v>4800</v>
          </cell>
          <cell r="GK95">
            <v>5951.329949809804</v>
          </cell>
          <cell r="GL95">
            <v>0</v>
          </cell>
          <cell r="GM95">
            <v>111.2</v>
          </cell>
          <cell r="GN95">
            <v>0</v>
          </cell>
          <cell r="GO95">
            <v>223.44755331708038</v>
          </cell>
          <cell r="GP95">
            <v>152.44755331708035</v>
          </cell>
          <cell r="GQ95">
            <v>71</v>
          </cell>
          <cell r="GR95">
            <v>0</v>
          </cell>
          <cell r="GS95">
            <v>19182</v>
          </cell>
          <cell r="GT95">
            <v>0</v>
          </cell>
          <cell r="GU95">
            <v>19182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5951.329949809804</v>
          </cell>
          <cell r="ID95">
            <v>0</v>
          </cell>
          <cell r="IE95">
            <v>111.2</v>
          </cell>
          <cell r="IF95">
            <v>0</v>
          </cell>
          <cell r="IG95">
            <v>223.44755331708038</v>
          </cell>
          <cell r="IH95">
            <v>152.44755331708035</v>
          </cell>
          <cell r="II95">
            <v>71</v>
          </cell>
          <cell r="IJ95">
            <v>0</v>
          </cell>
          <cell r="IK95">
            <v>19182</v>
          </cell>
          <cell r="IL95">
            <v>0</v>
          </cell>
          <cell r="IM95">
            <v>19182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343.54416596300001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8701</v>
          </cell>
          <cell r="JH95">
            <v>0</v>
          </cell>
          <cell r="JI95">
            <v>8701</v>
          </cell>
          <cell r="JJ95">
            <v>263.32833638299996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8596</v>
          </cell>
          <cell r="JS95">
            <v>0</v>
          </cell>
          <cell r="JT95">
            <v>8596</v>
          </cell>
          <cell r="JU95">
            <v>46.248198900000006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104</v>
          </cell>
          <cell r="KD95">
            <v>0</v>
          </cell>
          <cell r="KE95">
            <v>104</v>
          </cell>
          <cell r="KF95">
            <v>33.967630679999999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1</v>
          </cell>
          <cell r="KO95">
            <v>0</v>
          </cell>
          <cell r="KP95">
            <v>1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33.967630679999999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1</v>
          </cell>
          <cell r="LK95">
            <v>0</v>
          </cell>
          <cell r="LL95">
            <v>1</v>
          </cell>
          <cell r="LQ95">
            <v>0</v>
          </cell>
          <cell r="LR95">
            <v>165.4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55.8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19922.942175616463</v>
          </cell>
          <cell r="OV95">
            <v>346.28899999999999</v>
          </cell>
          <cell r="OW95">
            <v>214</v>
          </cell>
          <cell r="OX95">
            <v>1</v>
          </cell>
          <cell r="OY95">
            <v>19921</v>
          </cell>
          <cell r="OZ95">
            <v>4592.4061264929987</v>
          </cell>
        </row>
        <row r="96">
          <cell r="A96" t="str">
            <v>Г</v>
          </cell>
          <cell r="B96" t="str">
            <v>1.2.1.1.1</v>
          </cell>
          <cell r="C96" t="str">
            <v>Наименование объекта по производству электрической энергии,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4591.2724346340001</v>
          </cell>
          <cell r="K96">
            <v>0</v>
          </cell>
          <cell r="L96">
            <v>4591.2724346340001</v>
          </cell>
          <cell r="M96">
            <v>0</v>
          </cell>
          <cell r="N96">
            <v>0</v>
          </cell>
          <cell r="O96">
            <v>170.67717430038584</v>
          </cell>
          <cell r="P96">
            <v>2407.3937657889996</v>
          </cell>
          <cell r="Q96">
            <v>2013.2014945446142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3466.8500087699999</v>
          </cell>
          <cell r="DH96">
            <v>0</v>
          </cell>
          <cell r="DI96">
            <v>3466.8500087699999</v>
          </cell>
          <cell r="DJ96">
            <v>36.684146650000002</v>
          </cell>
          <cell r="DK96">
            <v>1997.2028118200003</v>
          </cell>
          <cell r="DL96">
            <v>1190.2507855899999</v>
          </cell>
          <cell r="DM96">
            <v>242.71226471</v>
          </cell>
          <cell r="DN96">
            <v>2408.0854113406808</v>
          </cell>
          <cell r="DS96">
            <v>0</v>
          </cell>
          <cell r="DT96">
            <v>84</v>
          </cell>
          <cell r="DU96">
            <v>716.27869118855017</v>
          </cell>
          <cell r="DV96">
            <v>1607.8067201521303</v>
          </cell>
          <cell r="DW96">
            <v>716.27869118855017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4276.1768974300003</v>
          </cell>
          <cell r="ED96">
            <v>192.46159611999997</v>
          </cell>
          <cell r="EE96">
            <v>2578.9925768100002</v>
          </cell>
          <cell r="EF96">
            <v>1324.0510200399999</v>
          </cell>
          <cell r="EG96">
            <v>180.67170436000001</v>
          </cell>
          <cell r="EH96">
            <v>517.99511308000001</v>
          </cell>
          <cell r="EI96">
            <v>0</v>
          </cell>
          <cell r="EJ96">
            <v>309.99903376999998</v>
          </cell>
          <cell r="EK96">
            <v>188.35102584999998</v>
          </cell>
          <cell r="EL96">
            <v>19.64505346</v>
          </cell>
          <cell r="EM96">
            <v>952.90282632999993</v>
          </cell>
          <cell r="EN96">
            <v>184.28371113</v>
          </cell>
          <cell r="EO96">
            <v>519.59158761999993</v>
          </cell>
          <cell r="EP96">
            <v>207.97159898000004</v>
          </cell>
          <cell r="EQ96">
            <v>41.055928600000001</v>
          </cell>
          <cell r="ER96">
            <v>2805.2789580200001</v>
          </cell>
          <cell r="ES96">
            <v>8.177884989999999</v>
          </cell>
          <cell r="ET96">
            <v>1749.4019554199999</v>
          </cell>
          <cell r="EU96">
            <v>927.72839521000003</v>
          </cell>
          <cell r="EV96">
            <v>119.97072230000001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2805.2789580200001</v>
          </cell>
          <cell r="FC96">
            <v>8.177884989999999</v>
          </cell>
          <cell r="FD96">
            <v>1749.4019554199999</v>
          </cell>
          <cell r="FE96">
            <v>927.72839521000003</v>
          </cell>
          <cell r="FF96">
            <v>119.97072230000001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410.43100000000004</v>
          </cell>
          <cell r="FQ96">
            <v>0</v>
          </cell>
          <cell r="FR96">
            <v>1452.1193482625131</v>
          </cell>
          <cell r="FS96">
            <v>1310.5793482625131</v>
          </cell>
          <cell r="FT96">
            <v>73.739999999999995</v>
          </cell>
          <cell r="FU96">
            <v>67.8</v>
          </cell>
          <cell r="FV96">
            <v>123369</v>
          </cell>
          <cell r="FW96">
            <v>0</v>
          </cell>
          <cell r="FX96">
            <v>123369</v>
          </cell>
          <cell r="FZ96">
            <v>3464.8544089900006</v>
          </cell>
          <cell r="GA96">
            <v>0</v>
          </cell>
          <cell r="GB96">
            <v>158.99700000000001</v>
          </cell>
          <cell r="GC96">
            <v>0</v>
          </cell>
          <cell r="GD96">
            <v>698.12799999999993</v>
          </cell>
          <cell r="GE96">
            <v>638.42799999999988</v>
          </cell>
          <cell r="GF96">
            <v>0</v>
          </cell>
          <cell r="GG96">
            <v>59.7</v>
          </cell>
          <cell r="GH96">
            <v>4800</v>
          </cell>
          <cell r="GI96">
            <v>0</v>
          </cell>
          <cell r="GJ96">
            <v>4800</v>
          </cell>
          <cell r="GK96">
            <v>5951.329949809804</v>
          </cell>
          <cell r="GL96">
            <v>0</v>
          </cell>
          <cell r="GM96">
            <v>111.2</v>
          </cell>
          <cell r="GN96">
            <v>0</v>
          </cell>
          <cell r="GO96">
            <v>223.44755331708038</v>
          </cell>
          <cell r="GP96">
            <v>152.44755331708035</v>
          </cell>
          <cell r="GQ96">
            <v>71</v>
          </cell>
          <cell r="GR96">
            <v>0</v>
          </cell>
          <cell r="GS96">
            <v>19182</v>
          </cell>
          <cell r="GT96">
            <v>0</v>
          </cell>
          <cell r="GU96">
            <v>19182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5951.329949809804</v>
          </cell>
          <cell r="ID96">
            <v>0</v>
          </cell>
          <cell r="IE96">
            <v>111.2</v>
          </cell>
          <cell r="IF96">
            <v>0</v>
          </cell>
          <cell r="IG96">
            <v>223.44755331708038</v>
          </cell>
          <cell r="IH96">
            <v>152.44755331708035</v>
          </cell>
          <cell r="II96">
            <v>71</v>
          </cell>
          <cell r="IJ96">
            <v>0</v>
          </cell>
          <cell r="IK96">
            <v>19182</v>
          </cell>
          <cell r="IL96">
            <v>0</v>
          </cell>
          <cell r="IM96">
            <v>19182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343.54416596300001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8701</v>
          </cell>
          <cell r="JH96">
            <v>0</v>
          </cell>
          <cell r="JI96">
            <v>8701</v>
          </cell>
          <cell r="JJ96">
            <v>263.32833638299996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8596</v>
          </cell>
          <cell r="JS96">
            <v>0</v>
          </cell>
          <cell r="JT96">
            <v>8596</v>
          </cell>
          <cell r="JU96">
            <v>46.248198900000006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104</v>
          </cell>
          <cell r="KD96">
            <v>0</v>
          </cell>
          <cell r="KE96">
            <v>104</v>
          </cell>
          <cell r="KF96">
            <v>33.967630679999999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1</v>
          </cell>
          <cell r="KO96">
            <v>0</v>
          </cell>
          <cell r="KP96">
            <v>1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33.967630679999999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1</v>
          </cell>
          <cell r="LK96">
            <v>0</v>
          </cell>
          <cell r="LL96">
            <v>1</v>
          </cell>
          <cell r="LQ96">
            <v>0</v>
          </cell>
          <cell r="LR96">
            <v>165.4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55.8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19922.942175616463</v>
          </cell>
          <cell r="OV96">
            <v>346.28899999999999</v>
          </cell>
          <cell r="OW96">
            <v>214</v>
          </cell>
          <cell r="OX96">
            <v>1</v>
          </cell>
          <cell r="OY96">
            <v>19921</v>
          </cell>
          <cell r="OZ96">
            <v>4592.4061264929987</v>
          </cell>
        </row>
        <row r="97">
          <cell r="A97" t="str">
            <v>Г</v>
          </cell>
          <cell r="B97" t="str">
            <v>1.2.1.1.2</v>
          </cell>
          <cell r="C97" t="str">
            <v>Наименование объекта по производству электрической энергии,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4591.2724346340001</v>
          </cell>
          <cell r="K97">
            <v>0</v>
          </cell>
          <cell r="L97">
            <v>4591.2724346340001</v>
          </cell>
          <cell r="M97">
            <v>0</v>
          </cell>
          <cell r="N97">
            <v>0</v>
          </cell>
          <cell r="O97">
            <v>170.67717430038584</v>
          </cell>
          <cell r="P97">
            <v>2407.3937657889996</v>
          </cell>
          <cell r="Q97">
            <v>2013.2014945446142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3466.8500087699999</v>
          </cell>
          <cell r="DH97">
            <v>0</v>
          </cell>
          <cell r="DI97">
            <v>3466.8500087699999</v>
          </cell>
          <cell r="DJ97">
            <v>36.684146650000002</v>
          </cell>
          <cell r="DK97">
            <v>1997.2028118200003</v>
          </cell>
          <cell r="DL97">
            <v>1190.2507855899999</v>
          </cell>
          <cell r="DM97">
            <v>242.71226471</v>
          </cell>
          <cell r="DN97">
            <v>2408.0854113406808</v>
          </cell>
          <cell r="DS97">
            <v>0</v>
          </cell>
          <cell r="DT97">
            <v>84</v>
          </cell>
          <cell r="DU97">
            <v>716.27869118855017</v>
          </cell>
          <cell r="DV97">
            <v>1607.8067201521303</v>
          </cell>
          <cell r="DW97">
            <v>716.27869118855017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4276.1768974300003</v>
          </cell>
          <cell r="ED97">
            <v>192.46159611999997</v>
          </cell>
          <cell r="EE97">
            <v>2578.9925768100002</v>
          </cell>
          <cell r="EF97">
            <v>1324.0510200399999</v>
          </cell>
          <cell r="EG97">
            <v>180.67170436000001</v>
          </cell>
          <cell r="EH97">
            <v>517.99511308000001</v>
          </cell>
          <cell r="EI97">
            <v>0</v>
          </cell>
          <cell r="EJ97">
            <v>309.99903376999998</v>
          </cell>
          <cell r="EK97">
            <v>188.35102584999998</v>
          </cell>
          <cell r="EL97">
            <v>19.64505346</v>
          </cell>
          <cell r="EM97">
            <v>952.90282632999993</v>
          </cell>
          <cell r="EN97">
            <v>184.28371113</v>
          </cell>
          <cell r="EO97">
            <v>519.59158761999993</v>
          </cell>
          <cell r="EP97">
            <v>207.97159898000004</v>
          </cell>
          <cell r="EQ97">
            <v>41.055928600000001</v>
          </cell>
          <cell r="ER97">
            <v>2805.2789580200001</v>
          </cell>
          <cell r="ES97">
            <v>8.177884989999999</v>
          </cell>
          <cell r="ET97">
            <v>1749.4019554199999</v>
          </cell>
          <cell r="EU97">
            <v>927.72839521000003</v>
          </cell>
          <cell r="EV97">
            <v>119.97072230000001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2805.2789580200001</v>
          </cell>
          <cell r="FC97">
            <v>8.177884989999999</v>
          </cell>
          <cell r="FD97">
            <v>1749.4019554199999</v>
          </cell>
          <cell r="FE97">
            <v>927.72839521000003</v>
          </cell>
          <cell r="FF97">
            <v>119.97072230000001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410.43100000000004</v>
          </cell>
          <cell r="FQ97">
            <v>0</v>
          </cell>
          <cell r="FR97">
            <v>1452.1193482625131</v>
          </cell>
          <cell r="FS97">
            <v>1310.5793482625131</v>
          </cell>
          <cell r="FT97">
            <v>73.739999999999995</v>
          </cell>
          <cell r="FU97">
            <v>67.8</v>
          </cell>
          <cell r="FV97">
            <v>123369</v>
          </cell>
          <cell r="FW97">
            <v>0</v>
          </cell>
          <cell r="FX97">
            <v>123369</v>
          </cell>
          <cell r="FZ97">
            <v>3464.8544089900006</v>
          </cell>
          <cell r="GA97">
            <v>0</v>
          </cell>
          <cell r="GB97">
            <v>158.99700000000001</v>
          </cell>
          <cell r="GC97">
            <v>0</v>
          </cell>
          <cell r="GD97">
            <v>698.12799999999993</v>
          </cell>
          <cell r="GE97">
            <v>638.42799999999988</v>
          </cell>
          <cell r="GF97">
            <v>0</v>
          </cell>
          <cell r="GG97">
            <v>59.7</v>
          </cell>
          <cell r="GH97">
            <v>4800</v>
          </cell>
          <cell r="GI97">
            <v>0</v>
          </cell>
          <cell r="GJ97">
            <v>4800</v>
          </cell>
          <cell r="GK97">
            <v>5951.329949809804</v>
          </cell>
          <cell r="GL97">
            <v>0</v>
          </cell>
          <cell r="GM97">
            <v>111.2</v>
          </cell>
          <cell r="GN97">
            <v>0</v>
          </cell>
          <cell r="GO97">
            <v>223.44755331708038</v>
          </cell>
          <cell r="GP97">
            <v>152.44755331708035</v>
          </cell>
          <cell r="GQ97">
            <v>71</v>
          </cell>
          <cell r="GR97">
            <v>0</v>
          </cell>
          <cell r="GS97">
            <v>19182</v>
          </cell>
          <cell r="GT97">
            <v>0</v>
          </cell>
          <cell r="GU97">
            <v>19182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5951.329949809804</v>
          </cell>
          <cell r="ID97">
            <v>0</v>
          </cell>
          <cell r="IE97">
            <v>111.2</v>
          </cell>
          <cell r="IF97">
            <v>0</v>
          </cell>
          <cell r="IG97">
            <v>223.44755331708038</v>
          </cell>
          <cell r="IH97">
            <v>152.44755331708035</v>
          </cell>
          <cell r="II97">
            <v>71</v>
          </cell>
          <cell r="IJ97">
            <v>0</v>
          </cell>
          <cell r="IK97">
            <v>19182</v>
          </cell>
          <cell r="IL97">
            <v>0</v>
          </cell>
          <cell r="IM97">
            <v>19182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343.54416596300001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8701</v>
          </cell>
          <cell r="JH97">
            <v>0</v>
          </cell>
          <cell r="JI97">
            <v>8701</v>
          </cell>
          <cell r="JJ97">
            <v>263.32833638299996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8596</v>
          </cell>
          <cell r="JS97">
            <v>0</v>
          </cell>
          <cell r="JT97">
            <v>8596</v>
          </cell>
          <cell r="JU97">
            <v>46.248198900000006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104</v>
          </cell>
          <cell r="KD97">
            <v>0</v>
          </cell>
          <cell r="KE97">
            <v>104</v>
          </cell>
          <cell r="KF97">
            <v>33.967630679999999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</v>
          </cell>
          <cell r="KO97">
            <v>0</v>
          </cell>
          <cell r="KP97">
            <v>1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33.967630679999999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1</v>
          </cell>
          <cell r="LK97">
            <v>0</v>
          </cell>
          <cell r="LL97">
            <v>1</v>
          </cell>
          <cell r="LQ97">
            <v>0</v>
          </cell>
          <cell r="LR97">
            <v>165.4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55.8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19922.942175616463</v>
          </cell>
          <cell r="OV97">
            <v>346.28899999999999</v>
          </cell>
          <cell r="OW97">
            <v>214</v>
          </cell>
          <cell r="OX97">
            <v>1</v>
          </cell>
          <cell r="OY97">
            <v>19921</v>
          </cell>
          <cell r="OZ97">
            <v>4592.4061264929987</v>
          </cell>
        </row>
        <row r="98">
          <cell r="A98" t="str">
            <v>Г</v>
          </cell>
          <cell r="B98" t="str">
            <v>1.2.1.2</v>
          </cell>
          <cell r="C98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4591.2724346340001</v>
          </cell>
          <cell r="K98">
            <v>0</v>
          </cell>
          <cell r="L98">
            <v>4591.2724346340001</v>
          </cell>
          <cell r="M98">
            <v>0</v>
          </cell>
          <cell r="N98">
            <v>0</v>
          </cell>
          <cell r="O98">
            <v>170.67717430038584</v>
          </cell>
          <cell r="P98">
            <v>2407.3937657889996</v>
          </cell>
          <cell r="Q98">
            <v>2013.2014945446142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3466.8500087699999</v>
          </cell>
          <cell r="DH98">
            <v>0</v>
          </cell>
          <cell r="DI98">
            <v>3466.8500087699999</v>
          </cell>
          <cell r="DJ98">
            <v>36.684146650000002</v>
          </cell>
          <cell r="DK98">
            <v>1997.2028118200003</v>
          </cell>
          <cell r="DL98">
            <v>1190.2507855899999</v>
          </cell>
          <cell r="DM98">
            <v>242.71226471</v>
          </cell>
          <cell r="DN98">
            <v>2408.0854113406808</v>
          </cell>
          <cell r="DS98">
            <v>0</v>
          </cell>
          <cell r="DT98">
            <v>84</v>
          </cell>
          <cell r="DU98">
            <v>716.27869118855017</v>
          </cell>
          <cell r="DV98">
            <v>1607.8067201521303</v>
          </cell>
          <cell r="DW98">
            <v>716.27869118855017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4276.1768974300003</v>
          </cell>
          <cell r="ED98">
            <v>192.46159611999997</v>
          </cell>
          <cell r="EE98">
            <v>2578.9925768100002</v>
          </cell>
          <cell r="EF98">
            <v>1324.0510200399999</v>
          </cell>
          <cell r="EG98">
            <v>180.67170436000001</v>
          </cell>
          <cell r="EH98">
            <v>517.99511308000001</v>
          </cell>
          <cell r="EI98">
            <v>0</v>
          </cell>
          <cell r="EJ98">
            <v>309.99903376999998</v>
          </cell>
          <cell r="EK98">
            <v>188.35102584999998</v>
          </cell>
          <cell r="EL98">
            <v>19.64505346</v>
          </cell>
          <cell r="EM98">
            <v>952.90282632999993</v>
          </cell>
          <cell r="EN98">
            <v>184.28371113</v>
          </cell>
          <cell r="EO98">
            <v>519.59158761999993</v>
          </cell>
          <cell r="EP98">
            <v>207.97159898000004</v>
          </cell>
          <cell r="EQ98">
            <v>41.055928600000001</v>
          </cell>
          <cell r="ER98">
            <v>2805.2789580200001</v>
          </cell>
          <cell r="ES98">
            <v>8.177884989999999</v>
          </cell>
          <cell r="ET98">
            <v>1749.4019554199999</v>
          </cell>
          <cell r="EU98">
            <v>927.72839521000003</v>
          </cell>
          <cell r="EV98">
            <v>119.97072230000001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2805.2789580200001</v>
          </cell>
          <cell r="FC98">
            <v>8.177884989999999</v>
          </cell>
          <cell r="FD98">
            <v>1749.4019554199999</v>
          </cell>
          <cell r="FE98">
            <v>927.72839521000003</v>
          </cell>
          <cell r="FF98">
            <v>119.97072230000001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410.43100000000004</v>
          </cell>
          <cell r="FQ98">
            <v>0</v>
          </cell>
          <cell r="FR98">
            <v>1452.1193482625131</v>
          </cell>
          <cell r="FS98">
            <v>1310.5793482625131</v>
          </cell>
          <cell r="FT98">
            <v>73.739999999999995</v>
          </cell>
          <cell r="FU98">
            <v>67.8</v>
          </cell>
          <cell r="FV98">
            <v>123369</v>
          </cell>
          <cell r="FW98">
            <v>0</v>
          </cell>
          <cell r="FX98">
            <v>123369</v>
          </cell>
          <cell r="FZ98">
            <v>3464.8544089900006</v>
          </cell>
          <cell r="GA98">
            <v>0</v>
          </cell>
          <cell r="GB98">
            <v>158.99700000000001</v>
          </cell>
          <cell r="GC98">
            <v>0</v>
          </cell>
          <cell r="GD98">
            <v>698.12799999999993</v>
          </cell>
          <cell r="GE98">
            <v>638.42799999999988</v>
          </cell>
          <cell r="GF98">
            <v>0</v>
          </cell>
          <cell r="GG98">
            <v>59.7</v>
          </cell>
          <cell r="GH98">
            <v>4800</v>
          </cell>
          <cell r="GI98">
            <v>0</v>
          </cell>
          <cell r="GJ98">
            <v>4800</v>
          </cell>
          <cell r="GK98">
            <v>5951.329949809804</v>
          </cell>
          <cell r="GL98">
            <v>0</v>
          </cell>
          <cell r="GM98">
            <v>111.2</v>
          </cell>
          <cell r="GN98">
            <v>0</v>
          </cell>
          <cell r="GO98">
            <v>223.44755331708038</v>
          </cell>
          <cell r="GP98">
            <v>152.44755331708035</v>
          </cell>
          <cell r="GQ98">
            <v>71</v>
          </cell>
          <cell r="GR98">
            <v>0</v>
          </cell>
          <cell r="GS98">
            <v>19182</v>
          </cell>
          <cell r="GT98">
            <v>0</v>
          </cell>
          <cell r="GU98">
            <v>19182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5951.329949809804</v>
          </cell>
          <cell r="ID98">
            <v>0</v>
          </cell>
          <cell r="IE98">
            <v>111.2</v>
          </cell>
          <cell r="IF98">
            <v>0</v>
          </cell>
          <cell r="IG98">
            <v>223.44755331708038</v>
          </cell>
          <cell r="IH98">
            <v>152.44755331708035</v>
          </cell>
          <cell r="II98">
            <v>71</v>
          </cell>
          <cell r="IJ98">
            <v>0</v>
          </cell>
          <cell r="IK98">
            <v>19182</v>
          </cell>
          <cell r="IL98">
            <v>0</v>
          </cell>
          <cell r="IM98">
            <v>19182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343.54416596300001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8701</v>
          </cell>
          <cell r="JH98">
            <v>0</v>
          </cell>
          <cell r="JI98">
            <v>8701</v>
          </cell>
          <cell r="JJ98">
            <v>263.32833638299996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8596</v>
          </cell>
          <cell r="JS98">
            <v>0</v>
          </cell>
          <cell r="JT98">
            <v>8596</v>
          </cell>
          <cell r="JU98">
            <v>46.248198900000006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104</v>
          </cell>
          <cell r="KD98">
            <v>0</v>
          </cell>
          <cell r="KE98">
            <v>104</v>
          </cell>
          <cell r="KF98">
            <v>33.967630679999999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33.967630679999999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1</v>
          </cell>
          <cell r="LK98">
            <v>0</v>
          </cell>
          <cell r="LL98">
            <v>1</v>
          </cell>
          <cell r="LQ98">
            <v>0</v>
          </cell>
          <cell r="LR98">
            <v>165.4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55.8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19922.942175616463</v>
          </cell>
          <cell r="OV98">
            <v>346.28899999999999</v>
          </cell>
          <cell r="OW98">
            <v>214</v>
          </cell>
          <cell r="OX98">
            <v>1</v>
          </cell>
          <cell r="OY98">
            <v>19921</v>
          </cell>
          <cell r="OZ98">
            <v>4592.4061264929987</v>
          </cell>
        </row>
        <row r="99">
          <cell r="A99" t="str">
            <v>Г</v>
          </cell>
          <cell r="B99" t="str">
            <v>1.2.1.2.1</v>
          </cell>
          <cell r="C99" t="str">
            <v>Наименование объекта по производству электрической энергии, 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4591.2724346340001</v>
          </cell>
          <cell r="K99">
            <v>0</v>
          </cell>
          <cell r="L99">
            <v>4591.2724346340001</v>
          </cell>
          <cell r="M99">
            <v>0</v>
          </cell>
          <cell r="N99">
            <v>0</v>
          </cell>
          <cell r="O99">
            <v>170.67717430038584</v>
          </cell>
          <cell r="P99">
            <v>2407.3937657889996</v>
          </cell>
          <cell r="Q99">
            <v>2013.2014945446142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3466.8500087699999</v>
          </cell>
          <cell r="DH99">
            <v>0</v>
          </cell>
          <cell r="DI99">
            <v>3466.8500087699999</v>
          </cell>
          <cell r="DJ99">
            <v>36.684146650000002</v>
          </cell>
          <cell r="DK99">
            <v>1997.2028118200003</v>
          </cell>
          <cell r="DL99">
            <v>1190.2507855899999</v>
          </cell>
          <cell r="DM99">
            <v>242.71226471</v>
          </cell>
          <cell r="DN99">
            <v>2408.0854113406808</v>
          </cell>
          <cell r="DS99">
            <v>0</v>
          </cell>
          <cell r="DT99">
            <v>84</v>
          </cell>
          <cell r="DU99">
            <v>716.27869118855017</v>
          </cell>
          <cell r="DV99">
            <v>1607.8067201521303</v>
          </cell>
          <cell r="DW99">
            <v>716.27869118855017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4276.1768974300003</v>
          </cell>
          <cell r="ED99">
            <v>192.46159611999997</v>
          </cell>
          <cell r="EE99">
            <v>2578.9925768100002</v>
          </cell>
          <cell r="EF99">
            <v>1324.0510200399999</v>
          </cell>
          <cell r="EG99">
            <v>180.67170436000001</v>
          </cell>
          <cell r="EH99">
            <v>517.99511308000001</v>
          </cell>
          <cell r="EI99">
            <v>0</v>
          </cell>
          <cell r="EJ99">
            <v>309.99903376999998</v>
          </cell>
          <cell r="EK99">
            <v>188.35102584999998</v>
          </cell>
          <cell r="EL99">
            <v>19.64505346</v>
          </cell>
          <cell r="EM99">
            <v>952.90282632999993</v>
          </cell>
          <cell r="EN99">
            <v>184.28371113</v>
          </cell>
          <cell r="EO99">
            <v>519.59158761999993</v>
          </cell>
          <cell r="EP99">
            <v>207.97159898000004</v>
          </cell>
          <cell r="EQ99">
            <v>41.055928600000001</v>
          </cell>
          <cell r="ER99">
            <v>2805.2789580200001</v>
          </cell>
          <cell r="ES99">
            <v>8.177884989999999</v>
          </cell>
          <cell r="ET99">
            <v>1749.4019554199999</v>
          </cell>
          <cell r="EU99">
            <v>927.72839521000003</v>
          </cell>
          <cell r="EV99">
            <v>119.97072230000001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2805.2789580200001</v>
          </cell>
          <cell r="FC99">
            <v>8.177884989999999</v>
          </cell>
          <cell r="FD99">
            <v>1749.4019554199999</v>
          </cell>
          <cell r="FE99">
            <v>927.72839521000003</v>
          </cell>
          <cell r="FF99">
            <v>119.97072230000001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410.43100000000004</v>
          </cell>
          <cell r="FQ99">
            <v>0</v>
          </cell>
          <cell r="FR99">
            <v>1452.1193482625131</v>
          </cell>
          <cell r="FS99">
            <v>1310.5793482625131</v>
          </cell>
          <cell r="FT99">
            <v>73.739999999999995</v>
          </cell>
          <cell r="FU99">
            <v>67.8</v>
          </cell>
          <cell r="FV99">
            <v>123369</v>
          </cell>
          <cell r="FW99">
            <v>0</v>
          </cell>
          <cell r="FX99">
            <v>123369</v>
          </cell>
          <cell r="FZ99">
            <v>3464.8544089900006</v>
          </cell>
          <cell r="GA99">
            <v>0</v>
          </cell>
          <cell r="GB99">
            <v>158.99700000000001</v>
          </cell>
          <cell r="GC99">
            <v>0</v>
          </cell>
          <cell r="GD99">
            <v>698.12799999999993</v>
          </cell>
          <cell r="GE99">
            <v>638.42799999999988</v>
          </cell>
          <cell r="GF99">
            <v>0</v>
          </cell>
          <cell r="GG99">
            <v>59.7</v>
          </cell>
          <cell r="GH99">
            <v>4800</v>
          </cell>
          <cell r="GI99">
            <v>0</v>
          </cell>
          <cell r="GJ99">
            <v>4800</v>
          </cell>
          <cell r="GK99">
            <v>5951.329949809804</v>
          </cell>
          <cell r="GL99">
            <v>0</v>
          </cell>
          <cell r="GM99">
            <v>111.2</v>
          </cell>
          <cell r="GN99">
            <v>0</v>
          </cell>
          <cell r="GO99">
            <v>223.44755331708038</v>
          </cell>
          <cell r="GP99">
            <v>152.44755331708035</v>
          </cell>
          <cell r="GQ99">
            <v>71</v>
          </cell>
          <cell r="GR99">
            <v>0</v>
          </cell>
          <cell r="GS99">
            <v>19182</v>
          </cell>
          <cell r="GT99">
            <v>0</v>
          </cell>
          <cell r="GU99">
            <v>19182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5951.329949809804</v>
          </cell>
          <cell r="ID99">
            <v>0</v>
          </cell>
          <cell r="IE99">
            <v>111.2</v>
          </cell>
          <cell r="IF99">
            <v>0</v>
          </cell>
          <cell r="IG99">
            <v>223.44755331708038</v>
          </cell>
          <cell r="IH99">
            <v>152.44755331708035</v>
          </cell>
          <cell r="II99">
            <v>71</v>
          </cell>
          <cell r="IJ99">
            <v>0</v>
          </cell>
          <cell r="IK99">
            <v>19182</v>
          </cell>
          <cell r="IL99">
            <v>0</v>
          </cell>
          <cell r="IM99">
            <v>19182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343.54416596300001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8701</v>
          </cell>
          <cell r="JH99">
            <v>0</v>
          </cell>
          <cell r="JI99">
            <v>8701</v>
          </cell>
          <cell r="JJ99">
            <v>263.32833638299996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8596</v>
          </cell>
          <cell r="JS99">
            <v>0</v>
          </cell>
          <cell r="JT99">
            <v>8596</v>
          </cell>
          <cell r="JU99">
            <v>46.248198900000006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104</v>
          </cell>
          <cell r="KD99">
            <v>0</v>
          </cell>
          <cell r="KE99">
            <v>104</v>
          </cell>
          <cell r="KF99">
            <v>33.967630679999999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</v>
          </cell>
          <cell r="KO99">
            <v>0</v>
          </cell>
          <cell r="KP99">
            <v>1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33.967630679999999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1</v>
          </cell>
          <cell r="LK99">
            <v>0</v>
          </cell>
          <cell r="LL99">
            <v>1</v>
          </cell>
          <cell r="LQ99">
            <v>0</v>
          </cell>
          <cell r="LR99">
            <v>165.4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55.8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19922.942175616463</v>
          </cell>
          <cell r="OV99">
            <v>346.28899999999999</v>
          </cell>
          <cell r="OW99">
            <v>214</v>
          </cell>
          <cell r="OX99">
            <v>1</v>
          </cell>
          <cell r="OY99">
            <v>19921</v>
          </cell>
          <cell r="OZ99">
            <v>4592.4061264929987</v>
          </cell>
        </row>
        <row r="100">
          <cell r="A100" t="str">
            <v>Г</v>
          </cell>
          <cell r="B100" t="str">
            <v>1.2.1.2.2</v>
          </cell>
          <cell r="C100" t="str">
            <v>Наименование объекта по производству электрической энергии,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4591.2724346340001</v>
          </cell>
          <cell r="K100">
            <v>0</v>
          </cell>
          <cell r="L100">
            <v>4591.2724346340001</v>
          </cell>
          <cell r="M100">
            <v>0</v>
          </cell>
          <cell r="N100">
            <v>0</v>
          </cell>
          <cell r="O100">
            <v>170.67717430038584</v>
          </cell>
          <cell r="P100">
            <v>2407.3937657889996</v>
          </cell>
          <cell r="Q100">
            <v>2013.2014945446142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3466.8500087699999</v>
          </cell>
          <cell r="DH100">
            <v>0</v>
          </cell>
          <cell r="DI100">
            <v>3466.8500087699999</v>
          </cell>
          <cell r="DJ100">
            <v>36.684146650000002</v>
          </cell>
          <cell r="DK100">
            <v>1997.2028118200003</v>
          </cell>
          <cell r="DL100">
            <v>1190.2507855899999</v>
          </cell>
          <cell r="DM100">
            <v>242.71226471</v>
          </cell>
          <cell r="DN100">
            <v>2408.0854113406808</v>
          </cell>
          <cell r="DS100">
            <v>0</v>
          </cell>
          <cell r="DT100">
            <v>84</v>
          </cell>
          <cell r="DU100">
            <v>716.27869118855017</v>
          </cell>
          <cell r="DV100">
            <v>1607.8067201521303</v>
          </cell>
          <cell r="DW100">
            <v>716.27869118855017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4276.1768974300003</v>
          </cell>
          <cell r="ED100">
            <v>192.46159611999997</v>
          </cell>
          <cell r="EE100">
            <v>2578.9925768100002</v>
          </cell>
          <cell r="EF100">
            <v>1324.0510200399999</v>
          </cell>
          <cell r="EG100">
            <v>180.67170436000001</v>
          </cell>
          <cell r="EH100">
            <v>517.99511308000001</v>
          </cell>
          <cell r="EI100">
            <v>0</v>
          </cell>
          <cell r="EJ100">
            <v>309.99903376999998</v>
          </cell>
          <cell r="EK100">
            <v>188.35102584999998</v>
          </cell>
          <cell r="EL100">
            <v>19.64505346</v>
          </cell>
          <cell r="EM100">
            <v>952.90282632999993</v>
          </cell>
          <cell r="EN100">
            <v>184.28371113</v>
          </cell>
          <cell r="EO100">
            <v>519.59158761999993</v>
          </cell>
          <cell r="EP100">
            <v>207.97159898000004</v>
          </cell>
          <cell r="EQ100">
            <v>41.055928600000001</v>
          </cell>
          <cell r="ER100">
            <v>2805.2789580200001</v>
          </cell>
          <cell r="ES100">
            <v>8.177884989999999</v>
          </cell>
          <cell r="ET100">
            <v>1749.4019554199999</v>
          </cell>
          <cell r="EU100">
            <v>927.72839521000003</v>
          </cell>
          <cell r="EV100">
            <v>119.97072230000001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2805.2789580200001</v>
          </cell>
          <cell r="FC100">
            <v>8.177884989999999</v>
          </cell>
          <cell r="FD100">
            <v>1749.4019554199999</v>
          </cell>
          <cell r="FE100">
            <v>927.72839521000003</v>
          </cell>
          <cell r="FF100">
            <v>119.97072230000001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410.43100000000004</v>
          </cell>
          <cell r="FQ100">
            <v>0</v>
          </cell>
          <cell r="FR100">
            <v>1452.1193482625131</v>
          </cell>
          <cell r="FS100">
            <v>1310.5793482625131</v>
          </cell>
          <cell r="FT100">
            <v>73.739999999999995</v>
          </cell>
          <cell r="FU100">
            <v>67.8</v>
          </cell>
          <cell r="FV100">
            <v>123369</v>
          </cell>
          <cell r="FW100">
            <v>0</v>
          </cell>
          <cell r="FX100">
            <v>123369</v>
          </cell>
          <cell r="FZ100">
            <v>3464.8544089900006</v>
          </cell>
          <cell r="GA100">
            <v>0</v>
          </cell>
          <cell r="GB100">
            <v>158.99700000000001</v>
          </cell>
          <cell r="GC100">
            <v>0</v>
          </cell>
          <cell r="GD100">
            <v>698.12799999999993</v>
          </cell>
          <cell r="GE100">
            <v>638.42799999999988</v>
          </cell>
          <cell r="GF100">
            <v>0</v>
          </cell>
          <cell r="GG100">
            <v>59.7</v>
          </cell>
          <cell r="GH100">
            <v>4800</v>
          </cell>
          <cell r="GI100">
            <v>0</v>
          </cell>
          <cell r="GJ100">
            <v>4800</v>
          </cell>
          <cell r="GK100">
            <v>5951.329949809804</v>
          </cell>
          <cell r="GL100">
            <v>0</v>
          </cell>
          <cell r="GM100">
            <v>111.2</v>
          </cell>
          <cell r="GN100">
            <v>0</v>
          </cell>
          <cell r="GO100">
            <v>223.44755331708038</v>
          </cell>
          <cell r="GP100">
            <v>152.44755331708035</v>
          </cell>
          <cell r="GQ100">
            <v>71</v>
          </cell>
          <cell r="GR100">
            <v>0</v>
          </cell>
          <cell r="GS100">
            <v>19182</v>
          </cell>
          <cell r="GT100">
            <v>0</v>
          </cell>
          <cell r="GU100">
            <v>19182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5951.329949809804</v>
          </cell>
          <cell r="ID100">
            <v>0</v>
          </cell>
          <cell r="IE100">
            <v>111.2</v>
          </cell>
          <cell r="IF100">
            <v>0</v>
          </cell>
          <cell r="IG100">
            <v>223.44755331708038</v>
          </cell>
          <cell r="IH100">
            <v>152.44755331708035</v>
          </cell>
          <cell r="II100">
            <v>71</v>
          </cell>
          <cell r="IJ100">
            <v>0</v>
          </cell>
          <cell r="IK100">
            <v>19182</v>
          </cell>
          <cell r="IL100">
            <v>0</v>
          </cell>
          <cell r="IM100">
            <v>19182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343.54416596300001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8701</v>
          </cell>
          <cell r="JH100">
            <v>0</v>
          </cell>
          <cell r="JI100">
            <v>8701</v>
          </cell>
          <cell r="JJ100">
            <v>263.32833638299996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8596</v>
          </cell>
          <cell r="JS100">
            <v>0</v>
          </cell>
          <cell r="JT100">
            <v>8596</v>
          </cell>
          <cell r="JU100">
            <v>46.248198900000006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104</v>
          </cell>
          <cell r="KD100">
            <v>0</v>
          </cell>
          <cell r="KE100">
            <v>104</v>
          </cell>
          <cell r="KF100">
            <v>33.967630679999999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</v>
          </cell>
          <cell r="KO100">
            <v>0</v>
          </cell>
          <cell r="KP100">
            <v>1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33.967630679999999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1</v>
          </cell>
          <cell r="LK100">
            <v>0</v>
          </cell>
          <cell r="LL100">
            <v>1</v>
          </cell>
          <cell r="LQ100">
            <v>0</v>
          </cell>
          <cell r="LR100">
            <v>165.4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55.8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19922.942175616463</v>
          </cell>
          <cell r="OV100">
            <v>346.28899999999999</v>
          </cell>
          <cell r="OW100">
            <v>214</v>
          </cell>
          <cell r="OX100">
            <v>1</v>
          </cell>
          <cell r="OY100">
            <v>19921</v>
          </cell>
          <cell r="OZ100">
            <v>4592.4061264929987</v>
          </cell>
        </row>
        <row r="101">
          <cell r="A101" t="str">
            <v>Г</v>
          </cell>
          <cell r="B101" t="str">
            <v>1.2.1.3</v>
          </cell>
          <cell r="C101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4591.2724346340001</v>
          </cell>
          <cell r="K101">
            <v>0</v>
          </cell>
          <cell r="L101">
            <v>4591.2724346340001</v>
          </cell>
          <cell r="M101">
            <v>0</v>
          </cell>
          <cell r="N101">
            <v>0</v>
          </cell>
          <cell r="O101">
            <v>170.67717430038584</v>
          </cell>
          <cell r="P101">
            <v>2407.3937657889996</v>
          </cell>
          <cell r="Q101">
            <v>2013.2014945446142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3466.8500087699999</v>
          </cell>
          <cell r="DH101">
            <v>0</v>
          </cell>
          <cell r="DI101">
            <v>3466.8500087699999</v>
          </cell>
          <cell r="DJ101">
            <v>36.684146650000002</v>
          </cell>
          <cell r="DK101">
            <v>1997.2028118200003</v>
          </cell>
          <cell r="DL101">
            <v>1190.2507855899999</v>
          </cell>
          <cell r="DM101">
            <v>242.71226471</v>
          </cell>
          <cell r="DN101">
            <v>2408.0854113406808</v>
          </cell>
          <cell r="DS101">
            <v>0</v>
          </cell>
          <cell r="DT101">
            <v>84</v>
          </cell>
          <cell r="DU101">
            <v>716.27869118855017</v>
          </cell>
          <cell r="DV101">
            <v>1607.8067201521303</v>
          </cell>
          <cell r="DW101">
            <v>716.27869118855017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4276.1768974300003</v>
          </cell>
          <cell r="ED101">
            <v>192.46159611999997</v>
          </cell>
          <cell r="EE101">
            <v>2578.9925768100002</v>
          </cell>
          <cell r="EF101">
            <v>1324.0510200399999</v>
          </cell>
          <cell r="EG101">
            <v>180.67170436000001</v>
          </cell>
          <cell r="EH101">
            <v>517.99511308000001</v>
          </cell>
          <cell r="EI101">
            <v>0</v>
          </cell>
          <cell r="EJ101">
            <v>309.99903376999998</v>
          </cell>
          <cell r="EK101">
            <v>188.35102584999998</v>
          </cell>
          <cell r="EL101">
            <v>19.64505346</v>
          </cell>
          <cell r="EM101">
            <v>952.90282632999993</v>
          </cell>
          <cell r="EN101">
            <v>184.28371113</v>
          </cell>
          <cell r="EO101">
            <v>519.59158761999993</v>
          </cell>
          <cell r="EP101">
            <v>207.97159898000004</v>
          </cell>
          <cell r="EQ101">
            <v>41.055928600000001</v>
          </cell>
          <cell r="ER101">
            <v>2805.2789580200001</v>
          </cell>
          <cell r="ES101">
            <v>8.177884989999999</v>
          </cell>
          <cell r="ET101">
            <v>1749.4019554199999</v>
          </cell>
          <cell r="EU101">
            <v>927.72839521000003</v>
          </cell>
          <cell r="EV101">
            <v>119.97072230000001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2805.2789580200001</v>
          </cell>
          <cell r="FC101">
            <v>8.177884989999999</v>
          </cell>
          <cell r="FD101">
            <v>1749.4019554199999</v>
          </cell>
          <cell r="FE101">
            <v>927.72839521000003</v>
          </cell>
          <cell r="FF101">
            <v>119.97072230000001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3464.8544089900006</v>
          </cell>
          <cell r="GA101">
            <v>0</v>
          </cell>
          <cell r="GB101">
            <v>158.99700000000001</v>
          </cell>
          <cell r="GC101">
            <v>0</v>
          </cell>
          <cell r="GD101">
            <v>698.12799999999993</v>
          </cell>
          <cell r="GE101">
            <v>638.42799999999988</v>
          </cell>
          <cell r="GF101">
            <v>0</v>
          </cell>
          <cell r="GG101">
            <v>59.7</v>
          </cell>
          <cell r="GH101">
            <v>4800</v>
          </cell>
          <cell r="GI101">
            <v>0</v>
          </cell>
          <cell r="GJ101">
            <v>4800</v>
          </cell>
          <cell r="GK101">
            <v>5951.329949809804</v>
          </cell>
          <cell r="GL101">
            <v>0</v>
          </cell>
          <cell r="GM101">
            <v>111.2</v>
          </cell>
          <cell r="GN101">
            <v>0</v>
          </cell>
          <cell r="GO101">
            <v>223.44755331708038</v>
          </cell>
          <cell r="GP101">
            <v>152.44755331708035</v>
          </cell>
          <cell r="GQ101">
            <v>71</v>
          </cell>
          <cell r="GR101">
            <v>0</v>
          </cell>
          <cell r="GS101">
            <v>19182</v>
          </cell>
          <cell r="GT101">
            <v>0</v>
          </cell>
          <cell r="GU101">
            <v>19182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5951.329949809804</v>
          </cell>
          <cell r="ID101">
            <v>0</v>
          </cell>
          <cell r="IE101">
            <v>111.2</v>
          </cell>
          <cell r="IF101">
            <v>0</v>
          </cell>
          <cell r="IG101">
            <v>223.44755331708038</v>
          </cell>
          <cell r="IH101">
            <v>152.44755331708035</v>
          </cell>
          <cell r="II101">
            <v>71</v>
          </cell>
          <cell r="IJ101">
            <v>0</v>
          </cell>
          <cell r="IK101">
            <v>19182</v>
          </cell>
          <cell r="IL101">
            <v>0</v>
          </cell>
          <cell r="IM101">
            <v>19182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343.54416596300001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8701</v>
          </cell>
          <cell r="JH101">
            <v>0</v>
          </cell>
          <cell r="JI101">
            <v>8701</v>
          </cell>
          <cell r="JJ101">
            <v>263.32833638299996</v>
          </cell>
          <cell r="JK101">
            <v>0</v>
          </cell>
          <cell r="JL101">
            <v>0</v>
          </cell>
          <cell r="JM101">
            <v>0</v>
          </cell>
          <cell r="JN101">
            <v>0</v>
          </cell>
          <cell r="JO101">
            <v>0</v>
          </cell>
          <cell r="JP101">
            <v>0</v>
          </cell>
          <cell r="JQ101">
            <v>0</v>
          </cell>
          <cell r="JR101">
            <v>8596</v>
          </cell>
          <cell r="JS101">
            <v>0</v>
          </cell>
          <cell r="JT101">
            <v>8596</v>
          </cell>
          <cell r="JU101">
            <v>46.248198900000006</v>
          </cell>
          <cell r="JV101">
            <v>0</v>
          </cell>
          <cell r="JW101">
            <v>0</v>
          </cell>
          <cell r="JX101">
            <v>0</v>
          </cell>
          <cell r="JY101">
            <v>0</v>
          </cell>
          <cell r="JZ101">
            <v>0</v>
          </cell>
          <cell r="KA101">
            <v>0</v>
          </cell>
          <cell r="KB101">
            <v>0</v>
          </cell>
          <cell r="KC101">
            <v>104</v>
          </cell>
          <cell r="KD101">
            <v>0</v>
          </cell>
          <cell r="KE101">
            <v>104</v>
          </cell>
          <cell r="KF101">
            <v>33.967630679999999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1</v>
          </cell>
          <cell r="KO101">
            <v>0</v>
          </cell>
          <cell r="KP101">
            <v>1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33.967630679999999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H101">
            <v>0</v>
          </cell>
          <cell r="LI101">
            <v>0</v>
          </cell>
          <cell r="LJ101">
            <v>1</v>
          </cell>
          <cell r="LK101">
            <v>0</v>
          </cell>
          <cell r="LL101">
            <v>1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55.8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19922.942175616463</v>
          </cell>
          <cell r="OV101">
            <v>346.28899999999999</v>
          </cell>
          <cell r="OW101">
            <v>214</v>
          </cell>
          <cell r="OX101">
            <v>1</v>
          </cell>
          <cell r="OY101">
            <v>19921</v>
          </cell>
          <cell r="OZ101">
            <v>4592.4061264929987</v>
          </cell>
        </row>
        <row r="102">
          <cell r="A102" t="str">
            <v>Г</v>
          </cell>
          <cell r="B102" t="str">
            <v>1.2.1.3.1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4591.2724346340001</v>
          </cell>
          <cell r="K102">
            <v>0</v>
          </cell>
          <cell r="L102">
            <v>4591.2724346340001</v>
          </cell>
          <cell r="M102">
            <v>0</v>
          </cell>
          <cell r="N102">
            <v>0</v>
          </cell>
          <cell r="O102">
            <v>170.67717430038584</v>
          </cell>
          <cell r="P102">
            <v>2407.3937657889996</v>
          </cell>
          <cell r="Q102">
            <v>2013.2014945446142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3466.8500087699999</v>
          </cell>
          <cell r="DH102">
            <v>0</v>
          </cell>
          <cell r="DI102">
            <v>3466.8500087699999</v>
          </cell>
          <cell r="DJ102">
            <v>36.684146650000002</v>
          </cell>
          <cell r="DK102">
            <v>1997.2028118200003</v>
          </cell>
          <cell r="DL102">
            <v>1190.2507855899999</v>
          </cell>
          <cell r="DM102">
            <v>242.71226471</v>
          </cell>
          <cell r="DN102">
            <v>2408.0854113406808</v>
          </cell>
          <cell r="DS102">
            <v>0</v>
          </cell>
          <cell r="DT102">
            <v>84</v>
          </cell>
          <cell r="DU102">
            <v>716.27869118855017</v>
          </cell>
          <cell r="DV102">
            <v>1607.8067201521303</v>
          </cell>
          <cell r="DW102">
            <v>716.27869118855017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4276.1768974300003</v>
          </cell>
          <cell r="ED102">
            <v>192.46159611999997</v>
          </cell>
          <cell r="EE102">
            <v>2578.9925768100002</v>
          </cell>
          <cell r="EF102">
            <v>1324.0510200399999</v>
          </cell>
          <cell r="EG102">
            <v>180.67170436000001</v>
          </cell>
          <cell r="EH102">
            <v>517.99511308000001</v>
          </cell>
          <cell r="EI102">
            <v>0</v>
          </cell>
          <cell r="EJ102">
            <v>309.99903376999998</v>
          </cell>
          <cell r="EK102">
            <v>188.35102584999998</v>
          </cell>
          <cell r="EL102">
            <v>19.64505346</v>
          </cell>
          <cell r="EM102">
            <v>952.90282632999993</v>
          </cell>
          <cell r="EN102">
            <v>184.28371113</v>
          </cell>
          <cell r="EO102">
            <v>519.59158761999993</v>
          </cell>
          <cell r="EP102">
            <v>207.97159898000004</v>
          </cell>
          <cell r="EQ102">
            <v>41.055928600000001</v>
          </cell>
          <cell r="ER102">
            <v>2805.2789580200001</v>
          </cell>
          <cell r="ES102">
            <v>8.177884989999999</v>
          </cell>
          <cell r="ET102">
            <v>1749.4019554199999</v>
          </cell>
          <cell r="EU102">
            <v>927.72839521000003</v>
          </cell>
          <cell r="EV102">
            <v>119.97072230000001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2805.2789580200001</v>
          </cell>
          <cell r="FC102">
            <v>8.177884989999999</v>
          </cell>
          <cell r="FD102">
            <v>1749.4019554199999</v>
          </cell>
          <cell r="FE102">
            <v>927.72839521000003</v>
          </cell>
          <cell r="FF102">
            <v>119.97072230000001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3464.8544089900006</v>
          </cell>
          <cell r="GA102">
            <v>0</v>
          </cell>
          <cell r="GB102">
            <v>158.99700000000001</v>
          </cell>
          <cell r="GC102">
            <v>0</v>
          </cell>
          <cell r="GD102">
            <v>698.12799999999993</v>
          </cell>
          <cell r="GE102">
            <v>638.42799999999988</v>
          </cell>
          <cell r="GF102">
            <v>0</v>
          </cell>
          <cell r="GG102">
            <v>59.7</v>
          </cell>
          <cell r="GH102">
            <v>4800</v>
          </cell>
          <cell r="GI102">
            <v>0</v>
          </cell>
          <cell r="GJ102">
            <v>4800</v>
          </cell>
          <cell r="GK102">
            <v>5951.329949809804</v>
          </cell>
          <cell r="GL102">
            <v>0</v>
          </cell>
          <cell r="GM102">
            <v>111.2</v>
          </cell>
          <cell r="GN102">
            <v>0</v>
          </cell>
          <cell r="GO102">
            <v>223.44755331708038</v>
          </cell>
          <cell r="GP102">
            <v>152.44755331708035</v>
          </cell>
          <cell r="GQ102">
            <v>71</v>
          </cell>
          <cell r="GR102">
            <v>0</v>
          </cell>
          <cell r="GS102">
            <v>19182</v>
          </cell>
          <cell r="GT102">
            <v>0</v>
          </cell>
          <cell r="GU102">
            <v>19182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5951.329949809804</v>
          </cell>
          <cell r="ID102">
            <v>0</v>
          </cell>
          <cell r="IE102">
            <v>111.2</v>
          </cell>
          <cell r="IF102">
            <v>0</v>
          </cell>
          <cell r="IG102">
            <v>223.44755331708038</v>
          </cell>
          <cell r="IH102">
            <v>152.44755331708035</v>
          </cell>
          <cell r="II102">
            <v>71</v>
          </cell>
          <cell r="IJ102">
            <v>0</v>
          </cell>
          <cell r="IK102">
            <v>19182</v>
          </cell>
          <cell r="IL102">
            <v>0</v>
          </cell>
          <cell r="IM102">
            <v>19182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343.54416596300001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8701</v>
          </cell>
          <cell r="JH102">
            <v>0</v>
          </cell>
          <cell r="JI102">
            <v>8701</v>
          </cell>
          <cell r="JJ102">
            <v>263.32833638299996</v>
          </cell>
          <cell r="JK102">
            <v>0</v>
          </cell>
          <cell r="JL102">
            <v>0</v>
          </cell>
          <cell r="JM102">
            <v>0</v>
          </cell>
          <cell r="JN102">
            <v>0</v>
          </cell>
          <cell r="JO102">
            <v>0</v>
          </cell>
          <cell r="JP102">
            <v>0</v>
          </cell>
          <cell r="JQ102">
            <v>0</v>
          </cell>
          <cell r="JR102">
            <v>8596</v>
          </cell>
          <cell r="JS102">
            <v>0</v>
          </cell>
          <cell r="JT102">
            <v>8596</v>
          </cell>
          <cell r="JU102">
            <v>46.248198900000006</v>
          </cell>
          <cell r="JV102">
            <v>0</v>
          </cell>
          <cell r="JW102">
            <v>0</v>
          </cell>
          <cell r="JX102">
            <v>0</v>
          </cell>
          <cell r="JY102">
            <v>0</v>
          </cell>
          <cell r="JZ102">
            <v>0</v>
          </cell>
          <cell r="KA102">
            <v>0</v>
          </cell>
          <cell r="KB102">
            <v>0</v>
          </cell>
          <cell r="KC102">
            <v>104</v>
          </cell>
          <cell r="KD102">
            <v>0</v>
          </cell>
          <cell r="KE102">
            <v>104</v>
          </cell>
          <cell r="KF102">
            <v>33.967630679999999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1</v>
          </cell>
          <cell r="KO102">
            <v>0</v>
          </cell>
          <cell r="KP102">
            <v>1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33.967630679999999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H102">
            <v>0</v>
          </cell>
          <cell r="LI102">
            <v>0</v>
          </cell>
          <cell r="LJ102">
            <v>1</v>
          </cell>
          <cell r="LK102">
            <v>0</v>
          </cell>
          <cell r="LL102">
            <v>1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55.8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19922.942175616463</v>
          </cell>
          <cell r="OV102">
            <v>346.28899999999999</v>
          </cell>
          <cell r="OW102">
            <v>214</v>
          </cell>
          <cell r="OX102">
            <v>1</v>
          </cell>
          <cell r="OY102">
            <v>19921</v>
          </cell>
          <cell r="OZ102">
            <v>4592.4061264929987</v>
          </cell>
        </row>
        <row r="103">
          <cell r="A103" t="str">
            <v>Г</v>
          </cell>
          <cell r="B103" t="str">
            <v>1.2.1.3.2</v>
          </cell>
          <cell r="C103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4591.2724346340001</v>
          </cell>
          <cell r="K103">
            <v>0</v>
          </cell>
          <cell r="L103">
            <v>4591.2724346340001</v>
          </cell>
          <cell r="M103">
            <v>0</v>
          </cell>
          <cell r="N103">
            <v>0</v>
          </cell>
          <cell r="O103">
            <v>170.67717430038584</v>
          </cell>
          <cell r="P103">
            <v>2407.3937657889996</v>
          </cell>
          <cell r="Q103">
            <v>2013.2014945446142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3466.8500087699999</v>
          </cell>
          <cell r="DH103">
            <v>0</v>
          </cell>
          <cell r="DI103">
            <v>3466.8500087699999</v>
          </cell>
          <cell r="DJ103">
            <v>36.684146650000002</v>
          </cell>
          <cell r="DK103">
            <v>1997.2028118200003</v>
          </cell>
          <cell r="DL103">
            <v>1190.2507855899999</v>
          </cell>
          <cell r="DM103">
            <v>242.71226471</v>
          </cell>
          <cell r="DN103">
            <v>2408.0854113406808</v>
          </cell>
          <cell r="DS103">
            <v>0</v>
          </cell>
          <cell r="DT103">
            <v>84</v>
          </cell>
          <cell r="DU103">
            <v>716.27869118855017</v>
          </cell>
          <cell r="DV103">
            <v>1607.8067201521303</v>
          </cell>
          <cell r="DW103">
            <v>716.27869118855017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4276.1768974300003</v>
          </cell>
          <cell r="ED103">
            <v>192.46159611999997</v>
          </cell>
          <cell r="EE103">
            <v>2578.9925768100002</v>
          </cell>
          <cell r="EF103">
            <v>1324.0510200399999</v>
          </cell>
          <cell r="EG103">
            <v>180.67170436000001</v>
          </cell>
          <cell r="EH103">
            <v>517.99511308000001</v>
          </cell>
          <cell r="EI103">
            <v>0</v>
          </cell>
          <cell r="EJ103">
            <v>309.99903376999998</v>
          </cell>
          <cell r="EK103">
            <v>188.35102584999998</v>
          </cell>
          <cell r="EL103">
            <v>19.64505346</v>
          </cell>
          <cell r="EM103">
            <v>952.90282632999993</v>
          </cell>
          <cell r="EN103">
            <v>184.28371113</v>
          </cell>
          <cell r="EO103">
            <v>519.59158761999993</v>
          </cell>
          <cell r="EP103">
            <v>207.97159898000004</v>
          </cell>
          <cell r="EQ103">
            <v>41.055928600000001</v>
          </cell>
          <cell r="ER103">
            <v>2805.2789580200001</v>
          </cell>
          <cell r="ES103">
            <v>8.177884989999999</v>
          </cell>
          <cell r="ET103">
            <v>1749.4019554199999</v>
          </cell>
          <cell r="EU103">
            <v>927.72839521000003</v>
          </cell>
          <cell r="EV103">
            <v>119.97072230000001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2805.2789580200001</v>
          </cell>
          <cell r="FC103">
            <v>8.177884989999999</v>
          </cell>
          <cell r="FD103">
            <v>1749.4019554199999</v>
          </cell>
          <cell r="FE103">
            <v>927.72839521000003</v>
          </cell>
          <cell r="FF103">
            <v>119.97072230000001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3464.8544089900006</v>
          </cell>
          <cell r="GA103">
            <v>0</v>
          </cell>
          <cell r="GB103">
            <v>158.99700000000001</v>
          </cell>
          <cell r="GC103">
            <v>0</v>
          </cell>
          <cell r="GD103">
            <v>698.12799999999993</v>
          </cell>
          <cell r="GE103">
            <v>638.42799999999988</v>
          </cell>
          <cell r="GF103">
            <v>0</v>
          </cell>
          <cell r="GG103">
            <v>59.7</v>
          </cell>
          <cell r="GH103">
            <v>4800</v>
          </cell>
          <cell r="GI103">
            <v>0</v>
          </cell>
          <cell r="GJ103">
            <v>4800</v>
          </cell>
          <cell r="GK103">
            <v>5951.329949809804</v>
          </cell>
          <cell r="GL103">
            <v>0</v>
          </cell>
          <cell r="GM103">
            <v>111.2</v>
          </cell>
          <cell r="GN103">
            <v>0</v>
          </cell>
          <cell r="GO103">
            <v>223.44755331708038</v>
          </cell>
          <cell r="GP103">
            <v>152.44755331708035</v>
          </cell>
          <cell r="GQ103">
            <v>71</v>
          </cell>
          <cell r="GR103">
            <v>0</v>
          </cell>
          <cell r="GS103">
            <v>19182</v>
          </cell>
          <cell r="GT103">
            <v>0</v>
          </cell>
          <cell r="GU103">
            <v>19182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5951.329949809804</v>
          </cell>
          <cell r="ID103">
            <v>0</v>
          </cell>
          <cell r="IE103">
            <v>111.2</v>
          </cell>
          <cell r="IF103">
            <v>0</v>
          </cell>
          <cell r="IG103">
            <v>223.44755331708038</v>
          </cell>
          <cell r="IH103">
            <v>152.44755331708035</v>
          </cell>
          <cell r="II103">
            <v>71</v>
          </cell>
          <cell r="IJ103">
            <v>0</v>
          </cell>
          <cell r="IK103">
            <v>19182</v>
          </cell>
          <cell r="IL103">
            <v>0</v>
          </cell>
          <cell r="IM103">
            <v>19182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343.54416596300001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8701</v>
          </cell>
          <cell r="JH103">
            <v>0</v>
          </cell>
          <cell r="JI103">
            <v>8701</v>
          </cell>
          <cell r="JJ103">
            <v>263.32833638299996</v>
          </cell>
          <cell r="JK103">
            <v>0</v>
          </cell>
          <cell r="JL103">
            <v>0</v>
          </cell>
          <cell r="JM103">
            <v>0</v>
          </cell>
          <cell r="JN103">
            <v>0</v>
          </cell>
          <cell r="JO103">
            <v>0</v>
          </cell>
          <cell r="JP103">
            <v>0</v>
          </cell>
          <cell r="JQ103">
            <v>0</v>
          </cell>
          <cell r="JR103">
            <v>8596</v>
          </cell>
          <cell r="JS103">
            <v>0</v>
          </cell>
          <cell r="JT103">
            <v>8596</v>
          </cell>
          <cell r="JU103">
            <v>46.248198900000006</v>
          </cell>
          <cell r="JV103">
            <v>0</v>
          </cell>
          <cell r="JW103">
            <v>0</v>
          </cell>
          <cell r="JX103">
            <v>0</v>
          </cell>
          <cell r="JY103">
            <v>0</v>
          </cell>
          <cell r="JZ103">
            <v>0</v>
          </cell>
          <cell r="KA103">
            <v>0</v>
          </cell>
          <cell r="KB103">
            <v>0</v>
          </cell>
          <cell r="KC103">
            <v>104</v>
          </cell>
          <cell r="KD103">
            <v>0</v>
          </cell>
          <cell r="KE103">
            <v>104</v>
          </cell>
          <cell r="KF103">
            <v>33.967630679999999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1</v>
          </cell>
          <cell r="KO103">
            <v>0</v>
          </cell>
          <cell r="KP103">
            <v>1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33.967630679999999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H103">
            <v>0</v>
          </cell>
          <cell r="LI103">
            <v>0</v>
          </cell>
          <cell r="LJ103">
            <v>1</v>
          </cell>
          <cell r="LK103">
            <v>0</v>
          </cell>
          <cell r="LL103">
            <v>1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55.8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19922.942175616463</v>
          </cell>
          <cell r="OV103">
            <v>346.28899999999999</v>
          </cell>
          <cell r="OW103">
            <v>214</v>
          </cell>
          <cell r="OX103">
            <v>1</v>
          </cell>
          <cell r="OY103">
            <v>19921</v>
          </cell>
          <cell r="OZ103">
            <v>4592.4061264929987</v>
          </cell>
        </row>
        <row r="104">
          <cell r="A104" t="str">
            <v>Г</v>
          </cell>
          <cell r="B104" t="str">
            <v>1.2.1.3.3</v>
          </cell>
          <cell r="C104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4591.2724346340001</v>
          </cell>
          <cell r="K104">
            <v>0</v>
          </cell>
          <cell r="L104">
            <v>4591.2724346340001</v>
          </cell>
          <cell r="M104">
            <v>0</v>
          </cell>
          <cell r="N104">
            <v>0</v>
          </cell>
          <cell r="O104">
            <v>170.67717430038584</v>
          </cell>
          <cell r="P104">
            <v>2407.3937657889996</v>
          </cell>
          <cell r="Q104">
            <v>2013.2014945446142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3466.8500087699999</v>
          </cell>
          <cell r="DH104">
            <v>0</v>
          </cell>
          <cell r="DI104">
            <v>3466.8500087699999</v>
          </cell>
          <cell r="DJ104">
            <v>36.684146650000002</v>
          </cell>
          <cell r="DK104">
            <v>1997.2028118200003</v>
          </cell>
          <cell r="DL104">
            <v>1190.2507855899999</v>
          </cell>
          <cell r="DM104">
            <v>242.71226471</v>
          </cell>
          <cell r="DN104">
            <v>2408.0854113406808</v>
          </cell>
          <cell r="DS104">
            <v>0</v>
          </cell>
          <cell r="DT104">
            <v>84</v>
          </cell>
          <cell r="DU104">
            <v>716.27869118855017</v>
          </cell>
          <cell r="DV104">
            <v>1607.8067201521303</v>
          </cell>
          <cell r="DW104">
            <v>716.27869118855017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4276.1768974300003</v>
          </cell>
          <cell r="ED104">
            <v>192.46159611999997</v>
          </cell>
          <cell r="EE104">
            <v>2578.9925768100002</v>
          </cell>
          <cell r="EF104">
            <v>1324.0510200399999</v>
          </cell>
          <cell r="EG104">
            <v>180.67170436000001</v>
          </cell>
          <cell r="EH104">
            <v>517.99511308000001</v>
          </cell>
          <cell r="EI104">
            <v>0</v>
          </cell>
          <cell r="EJ104">
            <v>309.99903376999998</v>
          </cell>
          <cell r="EK104">
            <v>188.35102584999998</v>
          </cell>
          <cell r="EL104">
            <v>19.64505346</v>
          </cell>
          <cell r="EM104">
            <v>952.90282632999993</v>
          </cell>
          <cell r="EN104">
            <v>184.28371113</v>
          </cell>
          <cell r="EO104">
            <v>519.59158761999993</v>
          </cell>
          <cell r="EP104">
            <v>207.97159898000004</v>
          </cell>
          <cell r="EQ104">
            <v>41.055928600000001</v>
          </cell>
          <cell r="ER104">
            <v>2805.2789580200001</v>
          </cell>
          <cell r="ES104">
            <v>8.177884989999999</v>
          </cell>
          <cell r="ET104">
            <v>1749.4019554199999</v>
          </cell>
          <cell r="EU104">
            <v>927.72839521000003</v>
          </cell>
          <cell r="EV104">
            <v>119.97072230000001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2805.2789580200001</v>
          </cell>
          <cell r="FC104">
            <v>8.177884989999999</v>
          </cell>
          <cell r="FD104">
            <v>1749.4019554199999</v>
          </cell>
          <cell r="FE104">
            <v>927.72839521000003</v>
          </cell>
          <cell r="FF104">
            <v>119.97072230000001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3464.8544089900006</v>
          </cell>
          <cell r="GA104">
            <v>0</v>
          </cell>
          <cell r="GB104">
            <v>158.99700000000001</v>
          </cell>
          <cell r="GC104">
            <v>0</v>
          </cell>
          <cell r="GD104">
            <v>698.12799999999993</v>
          </cell>
          <cell r="GE104">
            <v>638.42799999999988</v>
          </cell>
          <cell r="GF104">
            <v>0</v>
          </cell>
          <cell r="GG104">
            <v>59.7</v>
          </cell>
          <cell r="GH104">
            <v>4800</v>
          </cell>
          <cell r="GI104">
            <v>0</v>
          </cell>
          <cell r="GJ104">
            <v>4800</v>
          </cell>
          <cell r="GK104">
            <v>5951.329949809804</v>
          </cell>
          <cell r="GL104">
            <v>0</v>
          </cell>
          <cell r="GM104">
            <v>111.2</v>
          </cell>
          <cell r="GN104">
            <v>0</v>
          </cell>
          <cell r="GO104">
            <v>223.44755331708038</v>
          </cell>
          <cell r="GP104">
            <v>152.44755331708035</v>
          </cell>
          <cell r="GQ104">
            <v>71</v>
          </cell>
          <cell r="GR104">
            <v>0</v>
          </cell>
          <cell r="GS104">
            <v>19182</v>
          </cell>
          <cell r="GT104">
            <v>0</v>
          </cell>
          <cell r="GU104">
            <v>19182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5951.329949809804</v>
          </cell>
          <cell r="ID104">
            <v>0</v>
          </cell>
          <cell r="IE104">
            <v>111.2</v>
          </cell>
          <cell r="IF104">
            <v>0</v>
          </cell>
          <cell r="IG104">
            <v>223.44755331708038</v>
          </cell>
          <cell r="IH104">
            <v>152.44755331708035</v>
          </cell>
          <cell r="II104">
            <v>71</v>
          </cell>
          <cell r="IJ104">
            <v>0</v>
          </cell>
          <cell r="IK104">
            <v>19182</v>
          </cell>
          <cell r="IL104">
            <v>0</v>
          </cell>
          <cell r="IM104">
            <v>19182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343.54416596300001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8701</v>
          </cell>
          <cell r="JH104">
            <v>0</v>
          </cell>
          <cell r="JI104">
            <v>8701</v>
          </cell>
          <cell r="JJ104">
            <v>263.32833638299996</v>
          </cell>
          <cell r="JK104">
            <v>0</v>
          </cell>
          <cell r="JL104">
            <v>0</v>
          </cell>
          <cell r="JM104">
            <v>0</v>
          </cell>
          <cell r="JN104">
            <v>0</v>
          </cell>
          <cell r="JO104">
            <v>0</v>
          </cell>
          <cell r="JP104">
            <v>0</v>
          </cell>
          <cell r="JQ104">
            <v>0</v>
          </cell>
          <cell r="JR104">
            <v>8596</v>
          </cell>
          <cell r="JS104">
            <v>0</v>
          </cell>
          <cell r="JT104">
            <v>8596</v>
          </cell>
          <cell r="JU104">
            <v>46.248198900000006</v>
          </cell>
          <cell r="JV104">
            <v>0</v>
          </cell>
          <cell r="JW104">
            <v>0</v>
          </cell>
          <cell r="JX104">
            <v>0</v>
          </cell>
          <cell r="JY104">
            <v>0</v>
          </cell>
          <cell r="JZ104">
            <v>0</v>
          </cell>
          <cell r="KA104">
            <v>0</v>
          </cell>
          <cell r="KB104">
            <v>0</v>
          </cell>
          <cell r="KC104">
            <v>104</v>
          </cell>
          <cell r="KD104">
            <v>0</v>
          </cell>
          <cell r="KE104">
            <v>104</v>
          </cell>
          <cell r="KF104">
            <v>33.967630679999999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1</v>
          </cell>
          <cell r="KO104">
            <v>0</v>
          </cell>
          <cell r="KP104">
            <v>1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33.967630679999999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H104">
            <v>0</v>
          </cell>
          <cell r="LI104">
            <v>0</v>
          </cell>
          <cell r="LJ104">
            <v>1</v>
          </cell>
          <cell r="LK104">
            <v>0</v>
          </cell>
          <cell r="LL104">
            <v>1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55.8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19922.942175616463</v>
          </cell>
          <cell r="OV104">
            <v>346.28899999999999</v>
          </cell>
          <cell r="OW104">
            <v>214</v>
          </cell>
          <cell r="OX104">
            <v>1</v>
          </cell>
          <cell r="OY104">
            <v>19921</v>
          </cell>
          <cell r="OZ104">
            <v>4592.4061264929987</v>
          </cell>
        </row>
        <row r="105">
          <cell r="A105" t="str">
            <v>Г</v>
          </cell>
          <cell r="B105" t="str">
            <v>1.2.1.3.4</v>
          </cell>
          <cell r="C105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4591.2724346340001</v>
          </cell>
          <cell r="K105">
            <v>0</v>
          </cell>
          <cell r="L105">
            <v>4591.2724346340001</v>
          </cell>
          <cell r="M105">
            <v>0</v>
          </cell>
          <cell r="N105">
            <v>0</v>
          </cell>
          <cell r="O105">
            <v>170.67717430038584</v>
          </cell>
          <cell r="P105">
            <v>2407.3937657889996</v>
          </cell>
          <cell r="Q105">
            <v>2013.2014945446142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3466.8500087699999</v>
          </cell>
          <cell r="DH105">
            <v>0</v>
          </cell>
          <cell r="DI105">
            <v>3466.8500087699999</v>
          </cell>
          <cell r="DJ105">
            <v>36.684146650000002</v>
          </cell>
          <cell r="DK105">
            <v>1997.2028118200003</v>
          </cell>
          <cell r="DL105">
            <v>1190.2507855899999</v>
          </cell>
          <cell r="DM105">
            <v>242.71226471</v>
          </cell>
          <cell r="DN105">
            <v>2408.0854113406808</v>
          </cell>
          <cell r="DS105">
            <v>0</v>
          </cell>
          <cell r="DT105">
            <v>84</v>
          </cell>
          <cell r="DU105">
            <v>716.27869118855017</v>
          </cell>
          <cell r="DV105">
            <v>1607.8067201521303</v>
          </cell>
          <cell r="DW105">
            <v>716.27869118855017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4276.1768974300003</v>
          </cell>
          <cell r="ED105">
            <v>192.46159611999997</v>
          </cell>
          <cell r="EE105">
            <v>2578.9925768100002</v>
          </cell>
          <cell r="EF105">
            <v>1324.0510200399999</v>
          </cell>
          <cell r="EG105">
            <v>180.67170436000001</v>
          </cell>
          <cell r="EH105">
            <v>517.99511308000001</v>
          </cell>
          <cell r="EI105">
            <v>0</v>
          </cell>
          <cell r="EJ105">
            <v>309.99903376999998</v>
          </cell>
          <cell r="EK105">
            <v>188.35102584999998</v>
          </cell>
          <cell r="EL105">
            <v>19.64505346</v>
          </cell>
          <cell r="EM105">
            <v>952.90282632999993</v>
          </cell>
          <cell r="EN105">
            <v>184.28371113</v>
          </cell>
          <cell r="EO105">
            <v>519.59158761999993</v>
          </cell>
          <cell r="EP105">
            <v>207.97159898000004</v>
          </cell>
          <cell r="EQ105">
            <v>41.055928600000001</v>
          </cell>
          <cell r="ER105">
            <v>2805.2789580200001</v>
          </cell>
          <cell r="ES105">
            <v>8.177884989999999</v>
          </cell>
          <cell r="ET105">
            <v>1749.4019554199999</v>
          </cell>
          <cell r="EU105">
            <v>927.72839521000003</v>
          </cell>
          <cell r="EV105">
            <v>119.97072230000001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2805.2789580200001</v>
          </cell>
          <cell r="FC105">
            <v>8.177884989999999</v>
          </cell>
          <cell r="FD105">
            <v>1749.4019554199999</v>
          </cell>
          <cell r="FE105">
            <v>927.72839521000003</v>
          </cell>
          <cell r="FF105">
            <v>119.97072230000001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3464.8544089900006</v>
          </cell>
          <cell r="GA105">
            <v>0</v>
          </cell>
          <cell r="GB105">
            <v>158.99700000000001</v>
          </cell>
          <cell r="GC105">
            <v>0</v>
          </cell>
          <cell r="GD105">
            <v>698.12799999999993</v>
          </cell>
          <cell r="GE105">
            <v>638.42799999999988</v>
          </cell>
          <cell r="GF105">
            <v>0</v>
          </cell>
          <cell r="GG105">
            <v>59.7</v>
          </cell>
          <cell r="GH105">
            <v>4800</v>
          </cell>
          <cell r="GI105">
            <v>0</v>
          </cell>
          <cell r="GJ105">
            <v>4800</v>
          </cell>
          <cell r="GK105">
            <v>5951.329949809804</v>
          </cell>
          <cell r="GL105">
            <v>0</v>
          </cell>
          <cell r="GM105">
            <v>111.2</v>
          </cell>
          <cell r="GN105">
            <v>0</v>
          </cell>
          <cell r="GO105">
            <v>223.44755331708038</v>
          </cell>
          <cell r="GP105">
            <v>152.44755331708035</v>
          </cell>
          <cell r="GQ105">
            <v>71</v>
          </cell>
          <cell r="GR105">
            <v>0</v>
          </cell>
          <cell r="GS105">
            <v>19182</v>
          </cell>
          <cell r="GT105">
            <v>0</v>
          </cell>
          <cell r="GU105">
            <v>19182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5951.329949809804</v>
          </cell>
          <cell r="ID105">
            <v>0</v>
          </cell>
          <cell r="IE105">
            <v>111.2</v>
          </cell>
          <cell r="IF105">
            <v>0</v>
          </cell>
          <cell r="IG105">
            <v>223.44755331708038</v>
          </cell>
          <cell r="IH105">
            <v>152.44755331708035</v>
          </cell>
          <cell r="II105">
            <v>71</v>
          </cell>
          <cell r="IJ105">
            <v>0</v>
          </cell>
          <cell r="IK105">
            <v>19182</v>
          </cell>
          <cell r="IL105">
            <v>0</v>
          </cell>
          <cell r="IM105">
            <v>19182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343.54416596300001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8701</v>
          </cell>
          <cell r="JH105">
            <v>0</v>
          </cell>
          <cell r="JI105">
            <v>8701</v>
          </cell>
          <cell r="JJ105">
            <v>263.32833638299996</v>
          </cell>
          <cell r="JK105">
            <v>0</v>
          </cell>
          <cell r="JL105">
            <v>0</v>
          </cell>
          <cell r="JM105">
            <v>0</v>
          </cell>
          <cell r="JN105">
            <v>0</v>
          </cell>
          <cell r="JO105">
            <v>0</v>
          </cell>
          <cell r="JP105">
            <v>0</v>
          </cell>
          <cell r="JQ105">
            <v>0</v>
          </cell>
          <cell r="JR105">
            <v>8596</v>
          </cell>
          <cell r="JS105">
            <v>0</v>
          </cell>
          <cell r="JT105">
            <v>8596</v>
          </cell>
          <cell r="JU105">
            <v>46.248198900000006</v>
          </cell>
          <cell r="JV105">
            <v>0</v>
          </cell>
          <cell r="JW105">
            <v>0</v>
          </cell>
          <cell r="JX105">
            <v>0</v>
          </cell>
          <cell r="JY105">
            <v>0</v>
          </cell>
          <cell r="JZ105">
            <v>0</v>
          </cell>
          <cell r="KA105">
            <v>0</v>
          </cell>
          <cell r="KB105">
            <v>0</v>
          </cell>
          <cell r="KC105">
            <v>104</v>
          </cell>
          <cell r="KD105">
            <v>0</v>
          </cell>
          <cell r="KE105">
            <v>104</v>
          </cell>
          <cell r="KF105">
            <v>33.967630679999999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1</v>
          </cell>
          <cell r="KO105">
            <v>0</v>
          </cell>
          <cell r="KP105">
            <v>1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33.967630679999999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H105">
            <v>0</v>
          </cell>
          <cell r="LI105">
            <v>0</v>
          </cell>
          <cell r="LJ105">
            <v>1</v>
          </cell>
          <cell r="LK105">
            <v>0</v>
          </cell>
          <cell r="LL105">
            <v>1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55.8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19922.942175616463</v>
          </cell>
          <cell r="OV105">
            <v>346.28899999999999</v>
          </cell>
          <cell r="OW105">
            <v>214</v>
          </cell>
          <cell r="OX105">
            <v>1</v>
          </cell>
          <cell r="OY105">
            <v>19921</v>
          </cell>
          <cell r="OZ105">
            <v>4592.4061264929987</v>
          </cell>
        </row>
        <row r="106">
          <cell r="A106" t="str">
            <v>Г</v>
          </cell>
          <cell r="B106" t="str">
            <v>1.2.1.3.5</v>
          </cell>
          <cell r="C106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4591.2724346340001</v>
          </cell>
          <cell r="K106">
            <v>0</v>
          </cell>
          <cell r="L106">
            <v>4591.2724346340001</v>
          </cell>
          <cell r="M106">
            <v>0</v>
          </cell>
          <cell r="N106">
            <v>0</v>
          </cell>
          <cell r="O106">
            <v>170.67717430038584</v>
          </cell>
          <cell r="P106">
            <v>2407.3937657889996</v>
          </cell>
          <cell r="Q106">
            <v>2013.2014945446142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3466.8500087699999</v>
          </cell>
          <cell r="DH106">
            <v>0</v>
          </cell>
          <cell r="DI106">
            <v>3466.8500087699999</v>
          </cell>
          <cell r="DJ106">
            <v>36.684146650000002</v>
          </cell>
          <cell r="DK106">
            <v>1997.2028118200003</v>
          </cell>
          <cell r="DL106">
            <v>1190.2507855899999</v>
          </cell>
          <cell r="DM106">
            <v>242.71226471</v>
          </cell>
          <cell r="DN106">
            <v>2408.0854113406808</v>
          </cell>
          <cell r="DS106">
            <v>0</v>
          </cell>
          <cell r="DT106">
            <v>84</v>
          </cell>
          <cell r="DU106">
            <v>716.27869118855017</v>
          </cell>
          <cell r="DV106">
            <v>1607.8067201521303</v>
          </cell>
          <cell r="DW106">
            <v>716.27869118855017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4276.1768974300003</v>
          </cell>
          <cell r="ED106">
            <v>192.46159611999997</v>
          </cell>
          <cell r="EE106">
            <v>2578.9925768100002</v>
          </cell>
          <cell r="EF106">
            <v>1324.0510200399999</v>
          </cell>
          <cell r="EG106">
            <v>180.67170436000001</v>
          </cell>
          <cell r="EH106">
            <v>517.99511308000001</v>
          </cell>
          <cell r="EI106">
            <v>0</v>
          </cell>
          <cell r="EJ106">
            <v>309.99903376999998</v>
          </cell>
          <cell r="EK106">
            <v>188.35102584999998</v>
          </cell>
          <cell r="EL106">
            <v>19.64505346</v>
          </cell>
          <cell r="EM106">
            <v>952.90282632999993</v>
          </cell>
          <cell r="EN106">
            <v>184.28371113</v>
          </cell>
          <cell r="EO106">
            <v>519.59158761999993</v>
          </cell>
          <cell r="EP106">
            <v>207.97159898000004</v>
          </cell>
          <cell r="EQ106">
            <v>41.055928600000001</v>
          </cell>
          <cell r="ER106">
            <v>2805.2789580200001</v>
          </cell>
          <cell r="ES106">
            <v>8.177884989999999</v>
          </cell>
          <cell r="ET106">
            <v>1749.4019554199999</v>
          </cell>
          <cell r="EU106">
            <v>927.72839521000003</v>
          </cell>
          <cell r="EV106">
            <v>119.97072230000001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2805.2789580200001</v>
          </cell>
          <cell r="FC106">
            <v>8.177884989999999</v>
          </cell>
          <cell r="FD106">
            <v>1749.4019554199999</v>
          </cell>
          <cell r="FE106">
            <v>927.72839521000003</v>
          </cell>
          <cell r="FF106">
            <v>119.97072230000001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3464.8544089900006</v>
          </cell>
          <cell r="GA106">
            <v>0</v>
          </cell>
          <cell r="GB106">
            <v>158.99700000000001</v>
          </cell>
          <cell r="GC106">
            <v>0</v>
          </cell>
          <cell r="GD106">
            <v>698.12799999999993</v>
          </cell>
          <cell r="GE106">
            <v>638.42799999999988</v>
          </cell>
          <cell r="GF106">
            <v>0</v>
          </cell>
          <cell r="GG106">
            <v>59.7</v>
          </cell>
          <cell r="GH106">
            <v>4800</v>
          </cell>
          <cell r="GI106">
            <v>0</v>
          </cell>
          <cell r="GJ106">
            <v>4800</v>
          </cell>
          <cell r="GK106">
            <v>5951.329949809804</v>
          </cell>
          <cell r="GL106">
            <v>0</v>
          </cell>
          <cell r="GM106">
            <v>111.2</v>
          </cell>
          <cell r="GN106">
            <v>0</v>
          </cell>
          <cell r="GO106">
            <v>223.44755331708038</v>
          </cell>
          <cell r="GP106">
            <v>152.44755331708035</v>
          </cell>
          <cell r="GQ106">
            <v>71</v>
          </cell>
          <cell r="GR106">
            <v>0</v>
          </cell>
          <cell r="GS106">
            <v>19182</v>
          </cell>
          <cell r="GT106">
            <v>0</v>
          </cell>
          <cell r="GU106">
            <v>19182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5951.329949809804</v>
          </cell>
          <cell r="ID106">
            <v>0</v>
          </cell>
          <cell r="IE106">
            <v>111.2</v>
          </cell>
          <cell r="IF106">
            <v>0</v>
          </cell>
          <cell r="IG106">
            <v>223.44755331708038</v>
          </cell>
          <cell r="IH106">
            <v>152.44755331708035</v>
          </cell>
          <cell r="II106">
            <v>71</v>
          </cell>
          <cell r="IJ106">
            <v>0</v>
          </cell>
          <cell r="IK106">
            <v>19182</v>
          </cell>
          <cell r="IL106">
            <v>0</v>
          </cell>
          <cell r="IM106">
            <v>19182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343.54416596300001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8701</v>
          </cell>
          <cell r="JH106">
            <v>0</v>
          </cell>
          <cell r="JI106">
            <v>8701</v>
          </cell>
          <cell r="JJ106">
            <v>263.32833638299996</v>
          </cell>
          <cell r="JK106">
            <v>0</v>
          </cell>
          <cell r="JL106">
            <v>0</v>
          </cell>
          <cell r="JM106">
            <v>0</v>
          </cell>
          <cell r="JN106">
            <v>0</v>
          </cell>
          <cell r="JO106">
            <v>0</v>
          </cell>
          <cell r="JP106">
            <v>0</v>
          </cell>
          <cell r="JQ106">
            <v>0</v>
          </cell>
          <cell r="JR106">
            <v>8596</v>
          </cell>
          <cell r="JS106">
            <v>0</v>
          </cell>
          <cell r="JT106">
            <v>8596</v>
          </cell>
          <cell r="JU106">
            <v>46.248198900000006</v>
          </cell>
          <cell r="JV106">
            <v>0</v>
          </cell>
          <cell r="JW106">
            <v>0</v>
          </cell>
          <cell r="JX106">
            <v>0</v>
          </cell>
          <cell r="JY106">
            <v>0</v>
          </cell>
          <cell r="JZ106">
            <v>0</v>
          </cell>
          <cell r="KA106">
            <v>0</v>
          </cell>
          <cell r="KB106">
            <v>0</v>
          </cell>
          <cell r="KC106">
            <v>104</v>
          </cell>
          <cell r="KD106">
            <v>0</v>
          </cell>
          <cell r="KE106">
            <v>104</v>
          </cell>
          <cell r="KF106">
            <v>33.967630679999999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1</v>
          </cell>
          <cell r="KO106">
            <v>0</v>
          </cell>
          <cell r="KP106">
            <v>1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33.967630679999999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H106">
            <v>0</v>
          </cell>
          <cell r="LI106">
            <v>0</v>
          </cell>
          <cell r="LJ106">
            <v>1</v>
          </cell>
          <cell r="LK106">
            <v>0</v>
          </cell>
          <cell r="LL106">
            <v>1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55.8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19922.942175616463</v>
          </cell>
          <cell r="OV106">
            <v>346.28899999999999</v>
          </cell>
          <cell r="OW106">
            <v>214</v>
          </cell>
          <cell r="OX106">
            <v>1</v>
          </cell>
          <cell r="OY106">
            <v>19921</v>
          </cell>
          <cell r="OZ106">
            <v>4592.4061264929987</v>
          </cell>
        </row>
        <row r="107">
          <cell r="A107" t="str">
            <v>Г</v>
          </cell>
          <cell r="B107" t="str">
            <v>1.2.1.4</v>
          </cell>
          <cell r="C107" t="str">
            <v>Подключение объектов теплоснабжения к системам теплоснабжения,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4591.2724346340001</v>
          </cell>
          <cell r="K107">
            <v>0</v>
          </cell>
          <cell r="L107">
            <v>4591.2724346340001</v>
          </cell>
          <cell r="M107">
            <v>0</v>
          </cell>
          <cell r="N107">
            <v>0</v>
          </cell>
          <cell r="O107">
            <v>170.67717430038584</v>
          </cell>
          <cell r="P107">
            <v>2407.3937657889996</v>
          </cell>
          <cell r="Q107">
            <v>2013.2014945446142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3466.8500087699999</v>
          </cell>
          <cell r="DH107">
            <v>0</v>
          </cell>
          <cell r="DI107">
            <v>3466.8500087699999</v>
          </cell>
          <cell r="DJ107">
            <v>36.684146650000002</v>
          </cell>
          <cell r="DK107">
            <v>1997.2028118200003</v>
          </cell>
          <cell r="DL107">
            <v>1190.2507855899999</v>
          </cell>
          <cell r="DM107">
            <v>242.71226471</v>
          </cell>
          <cell r="DN107">
            <v>2408.0854113406808</v>
          </cell>
          <cell r="DS107">
            <v>0</v>
          </cell>
          <cell r="DT107">
            <v>84</v>
          </cell>
          <cell r="DU107">
            <v>716.27869118855017</v>
          </cell>
          <cell r="DV107">
            <v>1607.8067201521303</v>
          </cell>
          <cell r="DW107">
            <v>716.27869118855017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4276.1768974300003</v>
          </cell>
          <cell r="ED107">
            <v>192.46159611999997</v>
          </cell>
          <cell r="EE107">
            <v>2578.9925768100002</v>
          </cell>
          <cell r="EF107">
            <v>1324.0510200399999</v>
          </cell>
          <cell r="EG107">
            <v>180.67170436000001</v>
          </cell>
          <cell r="EH107">
            <v>517.99511308000001</v>
          </cell>
          <cell r="EI107">
            <v>0</v>
          </cell>
          <cell r="EJ107">
            <v>309.99903376999998</v>
          </cell>
          <cell r="EK107">
            <v>188.35102584999998</v>
          </cell>
          <cell r="EL107">
            <v>19.64505346</v>
          </cell>
          <cell r="EM107">
            <v>952.90282632999993</v>
          </cell>
          <cell r="EN107">
            <v>184.28371113</v>
          </cell>
          <cell r="EO107">
            <v>519.59158761999993</v>
          </cell>
          <cell r="EP107">
            <v>207.97159898000004</v>
          </cell>
          <cell r="EQ107">
            <v>41.055928600000001</v>
          </cell>
          <cell r="ER107">
            <v>2805.2789580200001</v>
          </cell>
          <cell r="ES107">
            <v>8.177884989999999</v>
          </cell>
          <cell r="ET107">
            <v>1749.4019554199999</v>
          </cell>
          <cell r="EU107">
            <v>927.72839521000003</v>
          </cell>
          <cell r="EV107">
            <v>119.97072230000001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2805.2789580200001</v>
          </cell>
          <cell r="FC107">
            <v>8.177884989999999</v>
          </cell>
          <cell r="FD107">
            <v>1749.4019554199999</v>
          </cell>
          <cell r="FE107">
            <v>927.72839521000003</v>
          </cell>
          <cell r="FF107">
            <v>119.97072230000001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3464.8544089900006</v>
          </cell>
          <cell r="GA107">
            <v>0</v>
          </cell>
          <cell r="GB107">
            <v>158.99700000000001</v>
          </cell>
          <cell r="GC107">
            <v>0</v>
          </cell>
          <cell r="GD107">
            <v>698.12799999999993</v>
          </cell>
          <cell r="GE107">
            <v>638.42799999999988</v>
          </cell>
          <cell r="GF107">
            <v>0</v>
          </cell>
          <cell r="GG107">
            <v>59.7</v>
          </cell>
          <cell r="GH107">
            <v>4800</v>
          </cell>
          <cell r="GI107">
            <v>0</v>
          </cell>
          <cell r="GJ107">
            <v>4800</v>
          </cell>
          <cell r="GK107">
            <v>5951.329949809804</v>
          </cell>
          <cell r="GL107">
            <v>0</v>
          </cell>
          <cell r="GM107">
            <v>111.2</v>
          </cell>
          <cell r="GN107">
            <v>0</v>
          </cell>
          <cell r="GO107">
            <v>223.44755331708038</v>
          </cell>
          <cell r="GP107">
            <v>152.44755331708035</v>
          </cell>
          <cell r="GQ107">
            <v>71</v>
          </cell>
          <cell r="GR107">
            <v>0</v>
          </cell>
          <cell r="GS107">
            <v>19182</v>
          </cell>
          <cell r="GT107">
            <v>0</v>
          </cell>
          <cell r="GU107">
            <v>19182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5951.329949809804</v>
          </cell>
          <cell r="ID107">
            <v>0</v>
          </cell>
          <cell r="IE107">
            <v>111.2</v>
          </cell>
          <cell r="IF107">
            <v>0</v>
          </cell>
          <cell r="IG107">
            <v>223.44755331708038</v>
          </cell>
          <cell r="IH107">
            <v>152.44755331708035</v>
          </cell>
          <cell r="II107">
            <v>71</v>
          </cell>
          <cell r="IJ107">
            <v>0</v>
          </cell>
          <cell r="IK107">
            <v>19182</v>
          </cell>
          <cell r="IL107">
            <v>0</v>
          </cell>
          <cell r="IM107">
            <v>19182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343.54416596300001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8701</v>
          </cell>
          <cell r="JH107">
            <v>0</v>
          </cell>
          <cell r="JI107">
            <v>8701</v>
          </cell>
          <cell r="JJ107">
            <v>263.32833638299996</v>
          </cell>
          <cell r="JK107">
            <v>0</v>
          </cell>
          <cell r="JL107">
            <v>0</v>
          </cell>
          <cell r="JM107">
            <v>0</v>
          </cell>
          <cell r="JN107">
            <v>0</v>
          </cell>
          <cell r="JO107">
            <v>0</v>
          </cell>
          <cell r="JP107">
            <v>0</v>
          </cell>
          <cell r="JQ107">
            <v>0</v>
          </cell>
          <cell r="JR107">
            <v>8596</v>
          </cell>
          <cell r="JS107">
            <v>0</v>
          </cell>
          <cell r="JT107">
            <v>8596</v>
          </cell>
          <cell r="JU107">
            <v>46.248198900000006</v>
          </cell>
          <cell r="JV107">
            <v>0</v>
          </cell>
          <cell r="JW107">
            <v>0</v>
          </cell>
          <cell r="JX107">
            <v>0</v>
          </cell>
          <cell r="JY107">
            <v>0</v>
          </cell>
          <cell r="JZ107">
            <v>0</v>
          </cell>
          <cell r="KA107">
            <v>0</v>
          </cell>
          <cell r="KB107">
            <v>0</v>
          </cell>
          <cell r="KC107">
            <v>104</v>
          </cell>
          <cell r="KD107">
            <v>0</v>
          </cell>
          <cell r="KE107">
            <v>104</v>
          </cell>
          <cell r="KF107">
            <v>33.967630679999999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1</v>
          </cell>
          <cell r="KO107">
            <v>0</v>
          </cell>
          <cell r="KP107">
            <v>1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33.967630679999999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H107">
            <v>0</v>
          </cell>
          <cell r="LI107">
            <v>0</v>
          </cell>
          <cell r="LJ107">
            <v>1</v>
          </cell>
          <cell r="LK107">
            <v>0</v>
          </cell>
          <cell r="LL107">
            <v>1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55.8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19922.942175616463</v>
          </cell>
          <cell r="OV107">
            <v>346.28899999999999</v>
          </cell>
          <cell r="OW107">
            <v>214</v>
          </cell>
          <cell r="OX107">
            <v>1</v>
          </cell>
          <cell r="OY107">
            <v>19921</v>
          </cell>
          <cell r="OZ107">
            <v>4592.4061264929987</v>
          </cell>
        </row>
        <row r="108">
          <cell r="A108" t="str">
            <v>Г</v>
          </cell>
          <cell r="B108" t="str">
            <v>1.2.2</v>
          </cell>
          <cell r="C108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4591.2724346340001</v>
          </cell>
          <cell r="K108">
            <v>0</v>
          </cell>
          <cell r="L108">
            <v>4591.2724346340001</v>
          </cell>
          <cell r="M108">
            <v>0</v>
          </cell>
          <cell r="N108">
            <v>0</v>
          </cell>
          <cell r="O108">
            <v>170.67717430038584</v>
          </cell>
          <cell r="P108">
            <v>2407.3937657889996</v>
          </cell>
          <cell r="Q108">
            <v>2013.2014945446142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3466.8500087699999</v>
          </cell>
          <cell r="DH108">
            <v>0</v>
          </cell>
          <cell r="DI108">
            <v>3466.8500087699999</v>
          </cell>
          <cell r="DJ108">
            <v>36.684146650000002</v>
          </cell>
          <cell r="DK108">
            <v>1997.2028118200003</v>
          </cell>
          <cell r="DL108">
            <v>1190.2507855899999</v>
          </cell>
          <cell r="DM108">
            <v>242.71226471</v>
          </cell>
          <cell r="DN108">
            <v>2408.0854113406808</v>
          </cell>
          <cell r="DS108">
            <v>0</v>
          </cell>
          <cell r="DT108">
            <v>84</v>
          </cell>
          <cell r="DU108">
            <v>716.27869118855017</v>
          </cell>
          <cell r="DV108">
            <v>1607.8067201521303</v>
          </cell>
          <cell r="DW108">
            <v>716.27869118855017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4276.1768974300003</v>
          </cell>
          <cell r="ED108">
            <v>192.46159611999997</v>
          </cell>
          <cell r="EE108">
            <v>2578.9925768100002</v>
          </cell>
          <cell r="EF108">
            <v>1324.0510200399999</v>
          </cell>
          <cell r="EG108">
            <v>180.67170436000001</v>
          </cell>
          <cell r="EH108">
            <v>517.99511308000001</v>
          </cell>
          <cell r="EI108">
            <v>0</v>
          </cell>
          <cell r="EJ108">
            <v>309.99903376999998</v>
          </cell>
          <cell r="EK108">
            <v>188.35102584999998</v>
          </cell>
          <cell r="EL108">
            <v>19.64505346</v>
          </cell>
          <cell r="EM108">
            <v>952.90282632999993</v>
          </cell>
          <cell r="EN108">
            <v>184.28371113</v>
          </cell>
          <cell r="EO108">
            <v>519.59158761999993</v>
          </cell>
          <cell r="EP108">
            <v>207.97159898000004</v>
          </cell>
          <cell r="EQ108">
            <v>41.055928600000001</v>
          </cell>
          <cell r="ER108">
            <v>2805.2789580200001</v>
          </cell>
          <cell r="ES108">
            <v>8.177884989999999</v>
          </cell>
          <cell r="ET108">
            <v>1749.4019554199999</v>
          </cell>
          <cell r="EU108">
            <v>927.72839521000003</v>
          </cell>
          <cell r="EV108">
            <v>119.97072230000001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2805.2789580200001</v>
          </cell>
          <cell r="FC108">
            <v>8.177884989999999</v>
          </cell>
          <cell r="FD108">
            <v>1749.4019554199999</v>
          </cell>
          <cell r="FE108">
            <v>927.72839521000003</v>
          </cell>
          <cell r="FF108">
            <v>119.97072230000001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3464.8544089900006</v>
          </cell>
          <cell r="GA108">
            <v>0</v>
          </cell>
          <cell r="GB108">
            <v>158.99700000000001</v>
          </cell>
          <cell r="GC108">
            <v>0</v>
          </cell>
          <cell r="GD108">
            <v>698.12799999999993</v>
          </cell>
          <cell r="GE108">
            <v>638.42799999999988</v>
          </cell>
          <cell r="GF108">
            <v>0</v>
          </cell>
          <cell r="GG108">
            <v>59.7</v>
          </cell>
          <cell r="GH108">
            <v>4800</v>
          </cell>
          <cell r="GI108">
            <v>0</v>
          </cell>
          <cell r="GJ108">
            <v>4800</v>
          </cell>
          <cell r="GK108">
            <v>5951.329949809804</v>
          </cell>
          <cell r="GL108">
            <v>0</v>
          </cell>
          <cell r="GM108">
            <v>111.2</v>
          </cell>
          <cell r="GN108">
            <v>0</v>
          </cell>
          <cell r="GO108">
            <v>223.44755331708038</v>
          </cell>
          <cell r="GP108">
            <v>152.44755331708035</v>
          </cell>
          <cell r="GQ108">
            <v>71</v>
          </cell>
          <cell r="GR108">
            <v>0</v>
          </cell>
          <cell r="GS108">
            <v>19182</v>
          </cell>
          <cell r="GT108">
            <v>0</v>
          </cell>
          <cell r="GU108">
            <v>19182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5951.329949809804</v>
          </cell>
          <cell r="ID108">
            <v>0</v>
          </cell>
          <cell r="IE108">
            <v>111.2</v>
          </cell>
          <cell r="IF108">
            <v>0</v>
          </cell>
          <cell r="IG108">
            <v>223.44755331708038</v>
          </cell>
          <cell r="IH108">
            <v>152.44755331708035</v>
          </cell>
          <cell r="II108">
            <v>71</v>
          </cell>
          <cell r="IJ108">
            <v>0</v>
          </cell>
          <cell r="IK108">
            <v>19182</v>
          </cell>
          <cell r="IL108">
            <v>0</v>
          </cell>
          <cell r="IM108">
            <v>19182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343.54416596300001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8701</v>
          </cell>
          <cell r="JH108">
            <v>0</v>
          </cell>
          <cell r="JI108">
            <v>8701</v>
          </cell>
          <cell r="JJ108">
            <v>263.32833638299996</v>
          </cell>
          <cell r="JK108">
            <v>0</v>
          </cell>
          <cell r="JL108">
            <v>0</v>
          </cell>
          <cell r="JM108">
            <v>0</v>
          </cell>
          <cell r="JN108">
            <v>0</v>
          </cell>
          <cell r="JO108">
            <v>0</v>
          </cell>
          <cell r="JP108">
            <v>0</v>
          </cell>
          <cell r="JQ108">
            <v>0</v>
          </cell>
          <cell r="JR108">
            <v>8596</v>
          </cell>
          <cell r="JS108">
            <v>0</v>
          </cell>
          <cell r="JT108">
            <v>8596</v>
          </cell>
          <cell r="JU108">
            <v>46.248198900000006</v>
          </cell>
          <cell r="JV108">
            <v>0</v>
          </cell>
          <cell r="JW108">
            <v>0</v>
          </cell>
          <cell r="JX108">
            <v>0</v>
          </cell>
          <cell r="JY108">
            <v>0</v>
          </cell>
          <cell r="JZ108">
            <v>0</v>
          </cell>
          <cell r="KA108">
            <v>0</v>
          </cell>
          <cell r="KB108">
            <v>0</v>
          </cell>
          <cell r="KC108">
            <v>104</v>
          </cell>
          <cell r="KD108">
            <v>0</v>
          </cell>
          <cell r="KE108">
            <v>104</v>
          </cell>
          <cell r="KF108">
            <v>33.967630679999999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1</v>
          </cell>
          <cell r="KO108">
            <v>0</v>
          </cell>
          <cell r="KP108">
            <v>1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33.967630679999999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1</v>
          </cell>
          <cell r="LK108">
            <v>0</v>
          </cell>
          <cell r="LL108">
            <v>1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55.8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19922.942175616463</v>
          </cell>
          <cell r="OV108">
            <v>346.28899999999999</v>
          </cell>
          <cell r="OW108">
            <v>214</v>
          </cell>
          <cell r="OX108">
            <v>1</v>
          </cell>
          <cell r="OY108">
            <v>19921</v>
          </cell>
          <cell r="OZ108">
            <v>4592.4061264929987</v>
          </cell>
        </row>
        <row r="109">
          <cell r="A109" t="str">
            <v>Г</v>
          </cell>
          <cell r="B109" t="str">
            <v>1.2.2.1</v>
          </cell>
          <cell r="C109" t="str">
            <v>Реконструкция объектов по производству электрической энергии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4591.2724346340001</v>
          </cell>
          <cell r="K109">
            <v>0</v>
          </cell>
          <cell r="L109">
            <v>4591.2724346340001</v>
          </cell>
          <cell r="M109">
            <v>0</v>
          </cell>
          <cell r="N109">
            <v>0</v>
          </cell>
          <cell r="O109">
            <v>170.67717430038584</v>
          </cell>
          <cell r="P109">
            <v>2407.3937657889996</v>
          </cell>
          <cell r="Q109">
            <v>2013.2014945446142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3466.8500087699999</v>
          </cell>
          <cell r="DH109">
            <v>0</v>
          </cell>
          <cell r="DI109">
            <v>3466.8500087699999</v>
          </cell>
          <cell r="DJ109">
            <v>36.684146650000002</v>
          </cell>
          <cell r="DK109">
            <v>1997.2028118200003</v>
          </cell>
          <cell r="DL109">
            <v>1190.2507855899999</v>
          </cell>
          <cell r="DM109">
            <v>242.71226471</v>
          </cell>
          <cell r="DN109">
            <v>2408.0854113406808</v>
          </cell>
          <cell r="DS109">
            <v>0</v>
          </cell>
          <cell r="DT109">
            <v>84</v>
          </cell>
          <cell r="DU109">
            <v>716.27869118855017</v>
          </cell>
          <cell r="DV109">
            <v>1607.8067201521303</v>
          </cell>
          <cell r="DW109">
            <v>716.27869118855017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4276.1768974300003</v>
          </cell>
          <cell r="ED109">
            <v>192.46159611999997</v>
          </cell>
          <cell r="EE109">
            <v>2578.9925768100002</v>
          </cell>
          <cell r="EF109">
            <v>1324.0510200399999</v>
          </cell>
          <cell r="EG109">
            <v>180.67170436000001</v>
          </cell>
          <cell r="EH109">
            <v>517.99511308000001</v>
          </cell>
          <cell r="EI109">
            <v>0</v>
          </cell>
          <cell r="EJ109">
            <v>309.99903376999998</v>
          </cell>
          <cell r="EK109">
            <v>188.35102584999998</v>
          </cell>
          <cell r="EL109">
            <v>19.64505346</v>
          </cell>
          <cell r="EM109">
            <v>952.90282632999993</v>
          </cell>
          <cell r="EN109">
            <v>184.28371113</v>
          </cell>
          <cell r="EO109">
            <v>519.59158761999993</v>
          </cell>
          <cell r="EP109">
            <v>207.97159898000004</v>
          </cell>
          <cell r="EQ109">
            <v>41.055928600000001</v>
          </cell>
          <cell r="ER109">
            <v>2805.2789580200001</v>
          </cell>
          <cell r="ES109">
            <v>8.177884989999999</v>
          </cell>
          <cell r="ET109">
            <v>1749.4019554199999</v>
          </cell>
          <cell r="EU109">
            <v>927.72839521000003</v>
          </cell>
          <cell r="EV109">
            <v>119.97072230000001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2805.2789580200001</v>
          </cell>
          <cell r="FC109">
            <v>8.177884989999999</v>
          </cell>
          <cell r="FD109">
            <v>1749.4019554199999</v>
          </cell>
          <cell r="FE109">
            <v>927.72839521000003</v>
          </cell>
          <cell r="FF109">
            <v>119.97072230000001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3464.8544089900006</v>
          </cell>
          <cell r="GA109">
            <v>0</v>
          </cell>
          <cell r="GB109">
            <v>158.99700000000001</v>
          </cell>
          <cell r="GC109">
            <v>0</v>
          </cell>
          <cell r="GD109">
            <v>698.12799999999993</v>
          </cell>
          <cell r="GE109">
            <v>638.42799999999988</v>
          </cell>
          <cell r="GF109">
            <v>0</v>
          </cell>
          <cell r="GG109">
            <v>59.7</v>
          </cell>
          <cell r="GH109">
            <v>4800</v>
          </cell>
          <cell r="GI109">
            <v>0</v>
          </cell>
          <cell r="GJ109">
            <v>4800</v>
          </cell>
          <cell r="GK109">
            <v>5951.329949809804</v>
          </cell>
          <cell r="GL109">
            <v>0</v>
          </cell>
          <cell r="GM109">
            <v>111.2</v>
          </cell>
          <cell r="GN109">
            <v>0</v>
          </cell>
          <cell r="GO109">
            <v>223.44755331708038</v>
          </cell>
          <cell r="GP109">
            <v>152.44755331708035</v>
          </cell>
          <cell r="GQ109">
            <v>71</v>
          </cell>
          <cell r="GR109">
            <v>0</v>
          </cell>
          <cell r="GS109">
            <v>19182</v>
          </cell>
          <cell r="GT109">
            <v>0</v>
          </cell>
          <cell r="GU109">
            <v>19182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5951.329949809804</v>
          </cell>
          <cell r="ID109">
            <v>0</v>
          </cell>
          <cell r="IE109">
            <v>111.2</v>
          </cell>
          <cell r="IF109">
            <v>0</v>
          </cell>
          <cell r="IG109">
            <v>223.44755331708038</v>
          </cell>
          <cell r="IH109">
            <v>152.44755331708035</v>
          </cell>
          <cell r="II109">
            <v>71</v>
          </cell>
          <cell r="IJ109">
            <v>0</v>
          </cell>
          <cell r="IK109">
            <v>19182</v>
          </cell>
          <cell r="IL109">
            <v>0</v>
          </cell>
          <cell r="IM109">
            <v>19182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343.54416596300001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8701</v>
          </cell>
          <cell r="JH109">
            <v>0</v>
          </cell>
          <cell r="JI109">
            <v>8701</v>
          </cell>
          <cell r="JJ109">
            <v>263.32833638299996</v>
          </cell>
          <cell r="JK109">
            <v>0</v>
          </cell>
          <cell r="JL109">
            <v>0</v>
          </cell>
          <cell r="JM109">
            <v>0</v>
          </cell>
          <cell r="JN109">
            <v>0</v>
          </cell>
          <cell r="JO109">
            <v>0</v>
          </cell>
          <cell r="JP109">
            <v>0</v>
          </cell>
          <cell r="JQ109">
            <v>0</v>
          </cell>
          <cell r="JR109">
            <v>8596</v>
          </cell>
          <cell r="JS109">
            <v>0</v>
          </cell>
          <cell r="JT109">
            <v>8596</v>
          </cell>
          <cell r="JU109">
            <v>46.248198900000006</v>
          </cell>
          <cell r="JV109">
            <v>0</v>
          </cell>
          <cell r="JW109">
            <v>0</v>
          </cell>
          <cell r="JX109">
            <v>0</v>
          </cell>
          <cell r="JY109">
            <v>0</v>
          </cell>
          <cell r="JZ109">
            <v>0</v>
          </cell>
          <cell r="KA109">
            <v>0</v>
          </cell>
          <cell r="KB109">
            <v>0</v>
          </cell>
          <cell r="KC109">
            <v>104</v>
          </cell>
          <cell r="KD109">
            <v>0</v>
          </cell>
          <cell r="KE109">
            <v>104</v>
          </cell>
          <cell r="KF109">
            <v>33.967630679999999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1</v>
          </cell>
          <cell r="KO109">
            <v>0</v>
          </cell>
          <cell r="KP109">
            <v>1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33.967630679999999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1</v>
          </cell>
          <cell r="LK109">
            <v>0</v>
          </cell>
          <cell r="LL109">
            <v>1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55.8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19922.942175616463</v>
          </cell>
          <cell r="OV109">
            <v>346.28899999999999</v>
          </cell>
          <cell r="OW109">
            <v>214</v>
          </cell>
          <cell r="OX109">
            <v>1</v>
          </cell>
          <cell r="OY109">
            <v>19921</v>
          </cell>
          <cell r="OZ109">
            <v>4592.4061264929987</v>
          </cell>
        </row>
        <row r="110">
          <cell r="A110" t="str">
            <v>Г</v>
          </cell>
          <cell r="B110" t="str">
            <v>1.2.2.2</v>
          </cell>
          <cell r="C110" t="str">
            <v>Реконструкция котельных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4591.2724346340001</v>
          </cell>
          <cell r="K110">
            <v>0</v>
          </cell>
          <cell r="L110">
            <v>4591.2724346340001</v>
          </cell>
          <cell r="M110">
            <v>0</v>
          </cell>
          <cell r="N110">
            <v>0</v>
          </cell>
          <cell r="O110">
            <v>170.67717430038584</v>
          </cell>
          <cell r="P110">
            <v>2407.3937657889996</v>
          </cell>
          <cell r="Q110">
            <v>2013.2014945446142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3466.8500087699999</v>
          </cell>
          <cell r="DH110">
            <v>0</v>
          </cell>
          <cell r="DI110">
            <v>3466.8500087699999</v>
          </cell>
          <cell r="DJ110">
            <v>36.684146650000002</v>
          </cell>
          <cell r="DK110">
            <v>1997.2028118200003</v>
          </cell>
          <cell r="DL110">
            <v>1190.2507855899999</v>
          </cell>
          <cell r="DM110">
            <v>242.71226471</v>
          </cell>
          <cell r="DN110">
            <v>2408.0854113406808</v>
          </cell>
          <cell r="DS110">
            <v>0</v>
          </cell>
          <cell r="DT110">
            <v>84</v>
          </cell>
          <cell r="DU110">
            <v>716.27869118855017</v>
          </cell>
          <cell r="DV110">
            <v>1607.8067201521303</v>
          </cell>
          <cell r="DW110">
            <v>716.27869118855017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4276.1768974300003</v>
          </cell>
          <cell r="ED110">
            <v>192.46159611999997</v>
          </cell>
          <cell r="EE110">
            <v>2578.9925768100002</v>
          </cell>
          <cell r="EF110">
            <v>1324.0510200399999</v>
          </cell>
          <cell r="EG110">
            <v>180.67170436000001</v>
          </cell>
          <cell r="EH110">
            <v>517.99511308000001</v>
          </cell>
          <cell r="EI110">
            <v>0</v>
          </cell>
          <cell r="EJ110">
            <v>309.99903376999998</v>
          </cell>
          <cell r="EK110">
            <v>188.35102584999998</v>
          </cell>
          <cell r="EL110">
            <v>19.64505346</v>
          </cell>
          <cell r="EM110">
            <v>952.90282632999993</v>
          </cell>
          <cell r="EN110">
            <v>184.28371113</v>
          </cell>
          <cell r="EO110">
            <v>519.59158761999993</v>
          </cell>
          <cell r="EP110">
            <v>207.97159898000004</v>
          </cell>
          <cell r="EQ110">
            <v>41.055928600000001</v>
          </cell>
          <cell r="ER110">
            <v>2805.2789580200001</v>
          </cell>
          <cell r="ES110">
            <v>8.177884989999999</v>
          </cell>
          <cell r="ET110">
            <v>1749.4019554199999</v>
          </cell>
          <cell r="EU110">
            <v>927.72839521000003</v>
          </cell>
          <cell r="EV110">
            <v>119.97072230000001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2805.2789580200001</v>
          </cell>
          <cell r="FC110">
            <v>8.177884989999999</v>
          </cell>
          <cell r="FD110">
            <v>1749.4019554199999</v>
          </cell>
          <cell r="FE110">
            <v>927.72839521000003</v>
          </cell>
          <cell r="FF110">
            <v>119.97072230000001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3464.8544089900006</v>
          </cell>
          <cell r="GA110">
            <v>0</v>
          </cell>
          <cell r="GB110">
            <v>158.99700000000001</v>
          </cell>
          <cell r="GC110">
            <v>0</v>
          </cell>
          <cell r="GD110">
            <v>698.12799999999993</v>
          </cell>
          <cell r="GE110">
            <v>638.42799999999988</v>
          </cell>
          <cell r="GF110">
            <v>0</v>
          </cell>
          <cell r="GG110">
            <v>59.7</v>
          </cell>
          <cell r="GH110">
            <v>4800</v>
          </cell>
          <cell r="GI110">
            <v>0</v>
          </cell>
          <cell r="GJ110">
            <v>4800</v>
          </cell>
          <cell r="GK110">
            <v>5951.329949809804</v>
          </cell>
          <cell r="GL110">
            <v>0</v>
          </cell>
          <cell r="GM110">
            <v>111.2</v>
          </cell>
          <cell r="GN110">
            <v>0</v>
          </cell>
          <cell r="GO110">
            <v>223.44755331708038</v>
          </cell>
          <cell r="GP110">
            <v>152.44755331708035</v>
          </cell>
          <cell r="GQ110">
            <v>71</v>
          </cell>
          <cell r="GR110">
            <v>0</v>
          </cell>
          <cell r="GS110">
            <v>19182</v>
          </cell>
          <cell r="GT110">
            <v>0</v>
          </cell>
          <cell r="GU110">
            <v>19182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5951.329949809804</v>
          </cell>
          <cell r="ID110">
            <v>0</v>
          </cell>
          <cell r="IE110">
            <v>111.2</v>
          </cell>
          <cell r="IF110">
            <v>0</v>
          </cell>
          <cell r="IG110">
            <v>223.44755331708038</v>
          </cell>
          <cell r="IH110">
            <v>152.44755331708035</v>
          </cell>
          <cell r="II110">
            <v>71</v>
          </cell>
          <cell r="IJ110">
            <v>0</v>
          </cell>
          <cell r="IK110">
            <v>19182</v>
          </cell>
          <cell r="IL110">
            <v>0</v>
          </cell>
          <cell r="IM110">
            <v>19182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343.54416596300001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8701</v>
          </cell>
          <cell r="JH110">
            <v>0</v>
          </cell>
          <cell r="JI110">
            <v>8701</v>
          </cell>
          <cell r="JJ110">
            <v>263.32833638299996</v>
          </cell>
          <cell r="JK110">
            <v>0</v>
          </cell>
          <cell r="JL110">
            <v>0</v>
          </cell>
          <cell r="JM110">
            <v>0</v>
          </cell>
          <cell r="JN110">
            <v>0</v>
          </cell>
          <cell r="JO110">
            <v>0</v>
          </cell>
          <cell r="JP110">
            <v>0</v>
          </cell>
          <cell r="JQ110">
            <v>0</v>
          </cell>
          <cell r="JR110">
            <v>8596</v>
          </cell>
          <cell r="JS110">
            <v>0</v>
          </cell>
          <cell r="JT110">
            <v>8596</v>
          </cell>
          <cell r="JU110">
            <v>46.248198900000006</v>
          </cell>
          <cell r="JV110">
            <v>0</v>
          </cell>
          <cell r="JW110">
            <v>0</v>
          </cell>
          <cell r="JX110">
            <v>0</v>
          </cell>
          <cell r="JY110">
            <v>0</v>
          </cell>
          <cell r="JZ110">
            <v>0</v>
          </cell>
          <cell r="KA110">
            <v>0</v>
          </cell>
          <cell r="KB110">
            <v>0</v>
          </cell>
          <cell r="KC110">
            <v>104</v>
          </cell>
          <cell r="KD110">
            <v>0</v>
          </cell>
          <cell r="KE110">
            <v>104</v>
          </cell>
          <cell r="KF110">
            <v>33.967630679999999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1</v>
          </cell>
          <cell r="KO110">
            <v>0</v>
          </cell>
          <cell r="KP110">
            <v>1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33.967630679999999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1</v>
          </cell>
          <cell r="LK110">
            <v>0</v>
          </cell>
          <cell r="LL110">
            <v>1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55.8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19922.942175616463</v>
          </cell>
          <cell r="OV110">
            <v>346.28899999999999</v>
          </cell>
          <cell r="OW110">
            <v>214</v>
          </cell>
          <cell r="OX110">
            <v>1</v>
          </cell>
          <cell r="OY110">
            <v>19921</v>
          </cell>
          <cell r="OZ110">
            <v>4592.4061264929987</v>
          </cell>
        </row>
        <row r="111">
          <cell r="A111" t="str">
            <v>Г</v>
          </cell>
          <cell r="B111" t="str">
            <v>1.2.2.3</v>
          </cell>
          <cell r="C111" t="str">
            <v>Реконструкция тепловых сетей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4591.2724346340001</v>
          </cell>
          <cell r="K111">
            <v>0</v>
          </cell>
          <cell r="L111">
            <v>4591.2724346340001</v>
          </cell>
          <cell r="M111">
            <v>0</v>
          </cell>
          <cell r="N111">
            <v>0</v>
          </cell>
          <cell r="O111">
            <v>170.67717430038584</v>
          </cell>
          <cell r="P111">
            <v>2407.3937657889996</v>
          </cell>
          <cell r="Q111">
            <v>2013.2014945446142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3466.8500087699999</v>
          </cell>
          <cell r="DH111">
            <v>0</v>
          </cell>
          <cell r="DI111">
            <v>3466.8500087699999</v>
          </cell>
          <cell r="DJ111">
            <v>36.684146650000002</v>
          </cell>
          <cell r="DK111">
            <v>1997.2028118200003</v>
          </cell>
          <cell r="DL111">
            <v>1190.2507855899999</v>
          </cell>
          <cell r="DM111">
            <v>242.71226471</v>
          </cell>
          <cell r="DN111">
            <v>2408.0854113406808</v>
          </cell>
          <cell r="DS111">
            <v>0</v>
          </cell>
          <cell r="DT111">
            <v>84</v>
          </cell>
          <cell r="DU111">
            <v>716.27869118855017</v>
          </cell>
          <cell r="DV111">
            <v>1607.8067201521303</v>
          </cell>
          <cell r="DW111">
            <v>716.27869118855017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4276.1768974300003</v>
          </cell>
          <cell r="ED111">
            <v>192.46159611999997</v>
          </cell>
          <cell r="EE111">
            <v>2578.9925768100002</v>
          </cell>
          <cell r="EF111">
            <v>1324.0510200399999</v>
          </cell>
          <cell r="EG111">
            <v>180.67170436000001</v>
          </cell>
          <cell r="EH111">
            <v>517.99511308000001</v>
          </cell>
          <cell r="EI111">
            <v>0</v>
          </cell>
          <cell r="EJ111">
            <v>309.99903376999998</v>
          </cell>
          <cell r="EK111">
            <v>188.35102584999998</v>
          </cell>
          <cell r="EL111">
            <v>19.64505346</v>
          </cell>
          <cell r="EM111">
            <v>952.90282632999993</v>
          </cell>
          <cell r="EN111">
            <v>184.28371113</v>
          </cell>
          <cell r="EO111">
            <v>519.59158761999993</v>
          </cell>
          <cell r="EP111">
            <v>207.97159898000004</v>
          </cell>
          <cell r="EQ111">
            <v>41.055928600000001</v>
          </cell>
          <cell r="ER111">
            <v>2805.2789580200001</v>
          </cell>
          <cell r="ES111">
            <v>8.177884989999999</v>
          </cell>
          <cell r="ET111">
            <v>1749.4019554199999</v>
          </cell>
          <cell r="EU111">
            <v>927.72839521000003</v>
          </cell>
          <cell r="EV111">
            <v>119.97072230000001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2805.2789580200001</v>
          </cell>
          <cell r="FC111">
            <v>8.177884989999999</v>
          </cell>
          <cell r="FD111">
            <v>1749.4019554199999</v>
          </cell>
          <cell r="FE111">
            <v>927.72839521000003</v>
          </cell>
          <cell r="FF111">
            <v>119.97072230000001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3464.8544089900006</v>
          </cell>
          <cell r="GA111">
            <v>0</v>
          </cell>
          <cell r="GB111">
            <v>158.99700000000001</v>
          </cell>
          <cell r="GC111">
            <v>0</v>
          </cell>
          <cell r="GD111">
            <v>698.12799999999993</v>
          </cell>
          <cell r="GE111">
            <v>638.42799999999988</v>
          </cell>
          <cell r="GF111">
            <v>0</v>
          </cell>
          <cell r="GG111">
            <v>59.7</v>
          </cell>
          <cell r="GH111">
            <v>4800</v>
          </cell>
          <cell r="GI111">
            <v>0</v>
          </cell>
          <cell r="GJ111">
            <v>4800</v>
          </cell>
          <cell r="GK111">
            <v>5951.329949809804</v>
          </cell>
          <cell r="GL111">
            <v>0</v>
          </cell>
          <cell r="GM111">
            <v>111.2</v>
          </cell>
          <cell r="GN111">
            <v>0</v>
          </cell>
          <cell r="GO111">
            <v>223.44755331708038</v>
          </cell>
          <cell r="GP111">
            <v>152.44755331708035</v>
          </cell>
          <cell r="GQ111">
            <v>71</v>
          </cell>
          <cell r="GR111">
            <v>0</v>
          </cell>
          <cell r="GS111">
            <v>19182</v>
          </cell>
          <cell r="GT111">
            <v>0</v>
          </cell>
          <cell r="GU111">
            <v>19182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5951.329949809804</v>
          </cell>
          <cell r="ID111">
            <v>0</v>
          </cell>
          <cell r="IE111">
            <v>111.2</v>
          </cell>
          <cell r="IF111">
            <v>0</v>
          </cell>
          <cell r="IG111">
            <v>223.44755331708038</v>
          </cell>
          <cell r="IH111">
            <v>152.44755331708035</v>
          </cell>
          <cell r="II111">
            <v>71</v>
          </cell>
          <cell r="IJ111">
            <v>0</v>
          </cell>
          <cell r="IK111">
            <v>19182</v>
          </cell>
          <cell r="IL111">
            <v>0</v>
          </cell>
          <cell r="IM111">
            <v>19182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343.54416596300001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8701</v>
          </cell>
          <cell r="JH111">
            <v>0</v>
          </cell>
          <cell r="JI111">
            <v>8701</v>
          </cell>
          <cell r="JJ111">
            <v>263.32833638299996</v>
          </cell>
          <cell r="JK111">
            <v>0</v>
          </cell>
          <cell r="JL111">
            <v>0</v>
          </cell>
          <cell r="JM111">
            <v>0</v>
          </cell>
          <cell r="JN111">
            <v>0</v>
          </cell>
          <cell r="JO111">
            <v>0</v>
          </cell>
          <cell r="JP111">
            <v>0</v>
          </cell>
          <cell r="JQ111">
            <v>0</v>
          </cell>
          <cell r="JR111">
            <v>8596</v>
          </cell>
          <cell r="JS111">
            <v>0</v>
          </cell>
          <cell r="JT111">
            <v>8596</v>
          </cell>
          <cell r="JU111">
            <v>46.248198900000006</v>
          </cell>
          <cell r="JV111">
            <v>0</v>
          </cell>
          <cell r="JW111">
            <v>0</v>
          </cell>
          <cell r="JX111">
            <v>0</v>
          </cell>
          <cell r="JY111">
            <v>0</v>
          </cell>
          <cell r="JZ111">
            <v>0</v>
          </cell>
          <cell r="KA111">
            <v>0</v>
          </cell>
          <cell r="KB111">
            <v>0</v>
          </cell>
          <cell r="KC111">
            <v>104</v>
          </cell>
          <cell r="KD111">
            <v>0</v>
          </cell>
          <cell r="KE111">
            <v>104</v>
          </cell>
          <cell r="KF111">
            <v>33.967630679999999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1</v>
          </cell>
          <cell r="KO111">
            <v>0</v>
          </cell>
          <cell r="KP111">
            <v>1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33.967630679999999</v>
          </cell>
          <cell r="LC111">
            <v>0</v>
          </cell>
          <cell r="LD111">
            <v>0</v>
          </cell>
          <cell r="LE111">
            <v>0</v>
          </cell>
          <cell r="LF111">
            <v>0</v>
          </cell>
          <cell r="LG111">
            <v>0</v>
          </cell>
          <cell r="LH111">
            <v>0</v>
          </cell>
          <cell r="LI111">
            <v>0</v>
          </cell>
          <cell r="LJ111">
            <v>1</v>
          </cell>
          <cell r="LK111">
            <v>0</v>
          </cell>
          <cell r="LL111">
            <v>1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55.8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19922.942175616463</v>
          </cell>
          <cell r="OV111">
            <v>346.28899999999999</v>
          </cell>
          <cell r="OW111">
            <v>214</v>
          </cell>
          <cell r="OX111">
            <v>1</v>
          </cell>
          <cell r="OY111">
            <v>19921</v>
          </cell>
          <cell r="OZ111">
            <v>4592.4061264929987</v>
          </cell>
        </row>
        <row r="112">
          <cell r="A112" t="str">
            <v>Г</v>
          </cell>
          <cell r="B112" t="str">
            <v>1.2.2.4</v>
          </cell>
          <cell r="C112" t="str">
            <v>Реконструкция прочих объектов основных средств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4591.2724346340001</v>
          </cell>
          <cell r="K112">
            <v>0</v>
          </cell>
          <cell r="L112">
            <v>4591.2724346340001</v>
          </cell>
          <cell r="M112">
            <v>0</v>
          </cell>
          <cell r="N112">
            <v>0</v>
          </cell>
          <cell r="O112">
            <v>170.67717430038584</v>
          </cell>
          <cell r="P112">
            <v>2407.3937657889996</v>
          </cell>
          <cell r="Q112">
            <v>2013.2014945446142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3466.8500087699999</v>
          </cell>
          <cell r="DH112">
            <v>0</v>
          </cell>
          <cell r="DI112">
            <v>3466.8500087699999</v>
          </cell>
          <cell r="DJ112">
            <v>36.684146650000002</v>
          </cell>
          <cell r="DK112">
            <v>1997.2028118200003</v>
          </cell>
          <cell r="DL112">
            <v>1190.2507855899999</v>
          </cell>
          <cell r="DM112">
            <v>242.71226471</v>
          </cell>
          <cell r="DN112">
            <v>2408.0854113406808</v>
          </cell>
          <cell r="DS112">
            <v>0</v>
          </cell>
          <cell r="DT112">
            <v>84</v>
          </cell>
          <cell r="DU112">
            <v>716.27869118855017</v>
          </cell>
          <cell r="DV112">
            <v>1607.8067201521303</v>
          </cell>
          <cell r="DW112">
            <v>716.27869118855017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4276.1768974300003</v>
          </cell>
          <cell r="ED112">
            <v>192.46159611999997</v>
          </cell>
          <cell r="EE112">
            <v>2578.9925768100002</v>
          </cell>
          <cell r="EF112">
            <v>1324.0510200399999</v>
          </cell>
          <cell r="EG112">
            <v>180.67170436000001</v>
          </cell>
          <cell r="EH112">
            <v>517.99511308000001</v>
          </cell>
          <cell r="EI112">
            <v>0</v>
          </cell>
          <cell r="EJ112">
            <v>309.99903376999998</v>
          </cell>
          <cell r="EK112">
            <v>188.35102584999998</v>
          </cell>
          <cell r="EL112">
            <v>19.64505346</v>
          </cell>
          <cell r="EM112">
            <v>952.90282632999993</v>
          </cell>
          <cell r="EN112">
            <v>184.28371113</v>
          </cell>
          <cell r="EO112">
            <v>519.59158761999993</v>
          </cell>
          <cell r="EP112">
            <v>207.97159898000004</v>
          </cell>
          <cell r="EQ112">
            <v>41.055928600000001</v>
          </cell>
          <cell r="ER112">
            <v>2805.2789580200001</v>
          </cell>
          <cell r="ES112">
            <v>8.177884989999999</v>
          </cell>
          <cell r="ET112">
            <v>1749.4019554199999</v>
          </cell>
          <cell r="EU112">
            <v>927.72839521000003</v>
          </cell>
          <cell r="EV112">
            <v>119.97072230000001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2805.2789580200001</v>
          </cell>
          <cell r="FC112">
            <v>8.177884989999999</v>
          </cell>
          <cell r="FD112">
            <v>1749.4019554199999</v>
          </cell>
          <cell r="FE112">
            <v>927.72839521000003</v>
          </cell>
          <cell r="FF112">
            <v>119.97072230000001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3464.8544089900006</v>
          </cell>
          <cell r="GA112">
            <v>0</v>
          </cell>
          <cell r="GB112">
            <v>158.99700000000001</v>
          </cell>
          <cell r="GC112">
            <v>0</v>
          </cell>
          <cell r="GD112">
            <v>698.12799999999993</v>
          </cell>
          <cell r="GE112">
            <v>638.42799999999988</v>
          </cell>
          <cell r="GF112">
            <v>0</v>
          </cell>
          <cell r="GG112">
            <v>59.7</v>
          </cell>
          <cell r="GH112">
            <v>4800</v>
          </cell>
          <cell r="GI112">
            <v>0</v>
          </cell>
          <cell r="GJ112">
            <v>4800</v>
          </cell>
          <cell r="GK112">
            <v>5951.329949809804</v>
          </cell>
          <cell r="GL112">
            <v>0</v>
          </cell>
          <cell r="GM112">
            <v>111.2</v>
          </cell>
          <cell r="GN112">
            <v>0</v>
          </cell>
          <cell r="GO112">
            <v>223.44755331708038</v>
          </cell>
          <cell r="GP112">
            <v>152.44755331708035</v>
          </cell>
          <cell r="GQ112">
            <v>71</v>
          </cell>
          <cell r="GR112">
            <v>0</v>
          </cell>
          <cell r="GS112">
            <v>19182</v>
          </cell>
          <cell r="GT112">
            <v>0</v>
          </cell>
          <cell r="GU112">
            <v>19182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5951.329949809804</v>
          </cell>
          <cell r="ID112">
            <v>0</v>
          </cell>
          <cell r="IE112">
            <v>111.2</v>
          </cell>
          <cell r="IF112">
            <v>0</v>
          </cell>
          <cell r="IG112">
            <v>223.44755331708038</v>
          </cell>
          <cell r="IH112">
            <v>152.44755331708035</v>
          </cell>
          <cell r="II112">
            <v>71</v>
          </cell>
          <cell r="IJ112">
            <v>0</v>
          </cell>
          <cell r="IK112">
            <v>19182</v>
          </cell>
          <cell r="IL112">
            <v>0</v>
          </cell>
          <cell r="IM112">
            <v>19182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343.54416596300001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8701</v>
          </cell>
          <cell r="JH112">
            <v>0</v>
          </cell>
          <cell r="JI112">
            <v>8701</v>
          </cell>
          <cell r="JJ112">
            <v>263.32833638299996</v>
          </cell>
          <cell r="JK112">
            <v>0</v>
          </cell>
          <cell r="JL112">
            <v>0</v>
          </cell>
          <cell r="JM112">
            <v>0</v>
          </cell>
          <cell r="JN112">
            <v>0</v>
          </cell>
          <cell r="JO112">
            <v>0</v>
          </cell>
          <cell r="JP112">
            <v>0</v>
          </cell>
          <cell r="JQ112">
            <v>0</v>
          </cell>
          <cell r="JR112">
            <v>8596</v>
          </cell>
          <cell r="JS112">
            <v>0</v>
          </cell>
          <cell r="JT112">
            <v>8596</v>
          </cell>
          <cell r="JU112">
            <v>46.248198900000006</v>
          </cell>
          <cell r="JV112">
            <v>0</v>
          </cell>
          <cell r="JW112">
            <v>0</v>
          </cell>
          <cell r="JX112">
            <v>0</v>
          </cell>
          <cell r="JY112">
            <v>0</v>
          </cell>
          <cell r="JZ112">
            <v>0</v>
          </cell>
          <cell r="KA112">
            <v>0</v>
          </cell>
          <cell r="KB112">
            <v>0</v>
          </cell>
          <cell r="KC112">
            <v>104</v>
          </cell>
          <cell r="KD112">
            <v>0</v>
          </cell>
          <cell r="KE112">
            <v>104</v>
          </cell>
          <cell r="KF112">
            <v>33.967630679999999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1</v>
          </cell>
          <cell r="KO112">
            <v>0</v>
          </cell>
          <cell r="KP112">
            <v>1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33.967630679999999</v>
          </cell>
          <cell r="LC112">
            <v>0</v>
          </cell>
          <cell r="LD112">
            <v>0</v>
          </cell>
          <cell r="LE112">
            <v>0</v>
          </cell>
          <cell r="LF112">
            <v>0</v>
          </cell>
          <cell r="LG112">
            <v>0</v>
          </cell>
          <cell r="LH112">
            <v>0</v>
          </cell>
          <cell r="LI112">
            <v>0</v>
          </cell>
          <cell r="LJ112">
            <v>1</v>
          </cell>
          <cell r="LK112">
            <v>0</v>
          </cell>
          <cell r="LL112">
            <v>1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55.8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19922.942175616463</v>
          </cell>
          <cell r="OV112">
            <v>346.28899999999999</v>
          </cell>
          <cell r="OW112">
            <v>214</v>
          </cell>
          <cell r="OX112">
            <v>1</v>
          </cell>
          <cell r="OY112">
            <v>19921</v>
          </cell>
          <cell r="OZ112">
            <v>4592.4061264929987</v>
          </cell>
        </row>
        <row r="113">
          <cell r="A113" t="str">
            <v>Г</v>
          </cell>
          <cell r="B113" t="str">
            <v>1.2.3</v>
          </cell>
          <cell r="C113" t="str">
            <v>Модернизация, техническое перевооружение,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4591.2724346340001</v>
          </cell>
          <cell r="K113">
            <v>0</v>
          </cell>
          <cell r="L113">
            <v>4591.2724346340001</v>
          </cell>
          <cell r="M113">
            <v>0</v>
          </cell>
          <cell r="N113">
            <v>0</v>
          </cell>
          <cell r="O113">
            <v>170.67717430038584</v>
          </cell>
          <cell r="P113">
            <v>2407.3937657889996</v>
          </cell>
          <cell r="Q113">
            <v>2013.2014945446142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3466.8500087699999</v>
          </cell>
          <cell r="DH113">
            <v>0</v>
          </cell>
          <cell r="DI113">
            <v>3466.8500087699999</v>
          </cell>
          <cell r="DJ113">
            <v>36.684146650000002</v>
          </cell>
          <cell r="DK113">
            <v>1997.2028118200003</v>
          </cell>
          <cell r="DL113">
            <v>1190.2507855899999</v>
          </cell>
          <cell r="DM113">
            <v>242.71226471</v>
          </cell>
          <cell r="DN113">
            <v>2408.0854113406808</v>
          </cell>
          <cell r="DS113">
            <v>0</v>
          </cell>
          <cell r="DT113">
            <v>84</v>
          </cell>
          <cell r="DU113">
            <v>716.27869118855017</v>
          </cell>
          <cell r="DV113">
            <v>1607.8067201521303</v>
          </cell>
          <cell r="DW113">
            <v>716.27869118855017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4276.1768974300003</v>
          </cell>
          <cell r="ED113">
            <v>192.46159611999997</v>
          </cell>
          <cell r="EE113">
            <v>2578.9925768100002</v>
          </cell>
          <cell r="EF113">
            <v>1324.0510200399999</v>
          </cell>
          <cell r="EG113">
            <v>180.67170436000001</v>
          </cell>
          <cell r="EH113">
            <v>517.99511308000001</v>
          </cell>
          <cell r="EI113">
            <v>0</v>
          </cell>
          <cell r="EJ113">
            <v>309.99903376999998</v>
          </cell>
          <cell r="EK113">
            <v>188.35102584999998</v>
          </cell>
          <cell r="EL113">
            <v>19.64505346</v>
          </cell>
          <cell r="EM113">
            <v>952.90282632999993</v>
          </cell>
          <cell r="EN113">
            <v>184.28371113</v>
          </cell>
          <cell r="EO113">
            <v>519.59158761999993</v>
          </cell>
          <cell r="EP113">
            <v>207.97159898000004</v>
          </cell>
          <cell r="EQ113">
            <v>41.055928600000001</v>
          </cell>
          <cell r="ER113">
            <v>2805.2789580200001</v>
          </cell>
          <cell r="ES113">
            <v>8.177884989999999</v>
          </cell>
          <cell r="ET113">
            <v>1749.4019554199999</v>
          </cell>
          <cell r="EU113">
            <v>927.72839521000003</v>
          </cell>
          <cell r="EV113">
            <v>119.97072230000001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2805.2789580200001</v>
          </cell>
          <cell r="FC113">
            <v>8.177884989999999</v>
          </cell>
          <cell r="FD113">
            <v>1749.4019554199999</v>
          </cell>
          <cell r="FE113">
            <v>927.72839521000003</v>
          </cell>
          <cell r="FF113">
            <v>119.97072230000001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3464.8544089900006</v>
          </cell>
          <cell r="GA113">
            <v>0</v>
          </cell>
          <cell r="GB113">
            <v>158.99700000000001</v>
          </cell>
          <cell r="GC113">
            <v>0</v>
          </cell>
          <cell r="GD113">
            <v>698.12799999999993</v>
          </cell>
          <cell r="GE113">
            <v>638.42799999999988</v>
          </cell>
          <cell r="GF113">
            <v>0</v>
          </cell>
          <cell r="GG113">
            <v>59.7</v>
          </cell>
          <cell r="GH113">
            <v>4800</v>
          </cell>
          <cell r="GI113">
            <v>0</v>
          </cell>
          <cell r="GJ113">
            <v>4800</v>
          </cell>
          <cell r="GK113">
            <v>5951.329949809804</v>
          </cell>
          <cell r="GL113">
            <v>0</v>
          </cell>
          <cell r="GM113">
            <v>111.2</v>
          </cell>
          <cell r="GN113">
            <v>0</v>
          </cell>
          <cell r="GO113">
            <v>223.44755331708038</v>
          </cell>
          <cell r="GP113">
            <v>152.44755331708035</v>
          </cell>
          <cell r="GQ113">
            <v>71</v>
          </cell>
          <cell r="GR113">
            <v>0</v>
          </cell>
          <cell r="GS113">
            <v>19182</v>
          </cell>
          <cell r="GT113">
            <v>0</v>
          </cell>
          <cell r="GU113">
            <v>19182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5951.329949809804</v>
          </cell>
          <cell r="ID113">
            <v>0</v>
          </cell>
          <cell r="IE113">
            <v>111.2</v>
          </cell>
          <cell r="IF113">
            <v>0</v>
          </cell>
          <cell r="IG113">
            <v>223.44755331708038</v>
          </cell>
          <cell r="IH113">
            <v>152.44755331708035</v>
          </cell>
          <cell r="II113">
            <v>71</v>
          </cell>
          <cell r="IJ113">
            <v>0</v>
          </cell>
          <cell r="IK113">
            <v>19182</v>
          </cell>
          <cell r="IL113">
            <v>0</v>
          </cell>
          <cell r="IM113">
            <v>19182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343.54416596300001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8701</v>
          </cell>
          <cell r="JH113">
            <v>0</v>
          </cell>
          <cell r="JI113">
            <v>8701</v>
          </cell>
          <cell r="JJ113">
            <v>263.32833638299996</v>
          </cell>
          <cell r="JK113">
            <v>0</v>
          </cell>
          <cell r="JL113">
            <v>0</v>
          </cell>
          <cell r="JM113">
            <v>0</v>
          </cell>
          <cell r="JN113">
            <v>0</v>
          </cell>
          <cell r="JO113">
            <v>0</v>
          </cell>
          <cell r="JP113">
            <v>0</v>
          </cell>
          <cell r="JQ113">
            <v>0</v>
          </cell>
          <cell r="JR113">
            <v>8596</v>
          </cell>
          <cell r="JS113">
            <v>0</v>
          </cell>
          <cell r="JT113">
            <v>8596</v>
          </cell>
          <cell r="JU113">
            <v>46.248198900000006</v>
          </cell>
          <cell r="JV113">
            <v>0</v>
          </cell>
          <cell r="JW113">
            <v>0</v>
          </cell>
          <cell r="JX113">
            <v>0</v>
          </cell>
          <cell r="JY113">
            <v>0</v>
          </cell>
          <cell r="JZ113">
            <v>0</v>
          </cell>
          <cell r="KA113">
            <v>0</v>
          </cell>
          <cell r="KB113">
            <v>0</v>
          </cell>
          <cell r="KC113">
            <v>104</v>
          </cell>
          <cell r="KD113">
            <v>0</v>
          </cell>
          <cell r="KE113">
            <v>104</v>
          </cell>
          <cell r="KF113">
            <v>33.967630679999999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1</v>
          </cell>
          <cell r="KO113">
            <v>0</v>
          </cell>
          <cell r="KP113">
            <v>1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33.967630679999999</v>
          </cell>
          <cell r="LC113">
            <v>0</v>
          </cell>
          <cell r="LD113">
            <v>0</v>
          </cell>
          <cell r="LE113">
            <v>0</v>
          </cell>
          <cell r="LF113">
            <v>0</v>
          </cell>
          <cell r="LG113">
            <v>0</v>
          </cell>
          <cell r="LH113">
            <v>0</v>
          </cell>
          <cell r="LI113">
            <v>0</v>
          </cell>
          <cell r="LJ113">
            <v>1</v>
          </cell>
          <cell r="LK113">
            <v>0</v>
          </cell>
          <cell r="LL113">
            <v>1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55.8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19922.942175616463</v>
          </cell>
          <cell r="OV113">
            <v>346.28899999999999</v>
          </cell>
          <cell r="OW113">
            <v>214</v>
          </cell>
          <cell r="OX113">
            <v>1</v>
          </cell>
          <cell r="OY113">
            <v>19921</v>
          </cell>
          <cell r="OZ113">
            <v>4592.4061264929987</v>
          </cell>
        </row>
        <row r="114">
          <cell r="A114" t="str">
            <v>Г</v>
          </cell>
          <cell r="B114" t="str">
            <v>1.2.3.1</v>
          </cell>
          <cell r="C114" t="str">
            <v>Модернизация, техническое перевооружение объектов по производству электрической энергии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4591.2724346340001</v>
          </cell>
          <cell r="K114">
            <v>0</v>
          </cell>
          <cell r="L114">
            <v>4591.2724346340001</v>
          </cell>
          <cell r="M114">
            <v>0</v>
          </cell>
          <cell r="N114">
            <v>0</v>
          </cell>
          <cell r="O114">
            <v>170.67717430038584</v>
          </cell>
          <cell r="P114">
            <v>2407.3937657889996</v>
          </cell>
          <cell r="Q114">
            <v>2013.2014945446142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3466.8500087699999</v>
          </cell>
          <cell r="DH114">
            <v>0</v>
          </cell>
          <cell r="DI114">
            <v>3466.8500087699999</v>
          </cell>
          <cell r="DJ114">
            <v>36.684146650000002</v>
          </cell>
          <cell r="DK114">
            <v>1997.2028118200003</v>
          </cell>
          <cell r="DL114">
            <v>1190.2507855899999</v>
          </cell>
          <cell r="DM114">
            <v>242.71226471</v>
          </cell>
          <cell r="DN114">
            <v>2408.0854113406808</v>
          </cell>
          <cell r="DS114">
            <v>0</v>
          </cell>
          <cell r="DT114">
            <v>84</v>
          </cell>
          <cell r="DU114">
            <v>716.27869118855017</v>
          </cell>
          <cell r="DV114">
            <v>1607.8067201521303</v>
          </cell>
          <cell r="DW114">
            <v>716.27869118855017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4276.1768974300003</v>
          </cell>
          <cell r="ED114">
            <v>192.46159611999997</v>
          </cell>
          <cell r="EE114">
            <v>2578.9925768100002</v>
          </cell>
          <cell r="EF114">
            <v>1324.0510200399999</v>
          </cell>
          <cell r="EG114">
            <v>180.67170436000001</v>
          </cell>
          <cell r="EH114">
            <v>517.99511308000001</v>
          </cell>
          <cell r="EI114">
            <v>0</v>
          </cell>
          <cell r="EJ114">
            <v>309.99903376999998</v>
          </cell>
          <cell r="EK114">
            <v>188.35102584999998</v>
          </cell>
          <cell r="EL114">
            <v>19.64505346</v>
          </cell>
          <cell r="EM114">
            <v>952.90282632999993</v>
          </cell>
          <cell r="EN114">
            <v>184.28371113</v>
          </cell>
          <cell r="EO114">
            <v>519.59158761999993</v>
          </cell>
          <cell r="EP114">
            <v>207.97159898000004</v>
          </cell>
          <cell r="EQ114">
            <v>41.055928600000001</v>
          </cell>
          <cell r="ER114">
            <v>2805.2789580200001</v>
          </cell>
          <cell r="ES114">
            <v>8.177884989999999</v>
          </cell>
          <cell r="ET114">
            <v>1749.4019554199999</v>
          </cell>
          <cell r="EU114">
            <v>927.72839521000003</v>
          </cell>
          <cell r="EV114">
            <v>119.97072230000001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2805.2789580200001</v>
          </cell>
          <cell r="FC114">
            <v>8.177884989999999</v>
          </cell>
          <cell r="FD114">
            <v>1749.4019554199999</v>
          </cell>
          <cell r="FE114">
            <v>927.72839521000003</v>
          </cell>
          <cell r="FF114">
            <v>119.97072230000001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3464.8544089900006</v>
          </cell>
          <cell r="GA114">
            <v>0</v>
          </cell>
          <cell r="GB114">
            <v>158.99700000000001</v>
          </cell>
          <cell r="GC114">
            <v>0</v>
          </cell>
          <cell r="GD114">
            <v>698.12799999999993</v>
          </cell>
          <cell r="GE114">
            <v>638.42799999999988</v>
          </cell>
          <cell r="GF114">
            <v>0</v>
          </cell>
          <cell r="GG114">
            <v>59.7</v>
          </cell>
          <cell r="GH114">
            <v>4800</v>
          </cell>
          <cell r="GI114">
            <v>0</v>
          </cell>
          <cell r="GJ114">
            <v>4800</v>
          </cell>
          <cell r="GK114">
            <v>5951.329949809804</v>
          </cell>
          <cell r="GL114">
            <v>0</v>
          </cell>
          <cell r="GM114">
            <v>111.2</v>
          </cell>
          <cell r="GN114">
            <v>0</v>
          </cell>
          <cell r="GO114">
            <v>223.44755331708038</v>
          </cell>
          <cell r="GP114">
            <v>152.44755331708035</v>
          </cell>
          <cell r="GQ114">
            <v>71</v>
          </cell>
          <cell r="GR114">
            <v>0</v>
          </cell>
          <cell r="GS114">
            <v>19182</v>
          </cell>
          <cell r="GT114">
            <v>0</v>
          </cell>
          <cell r="GU114">
            <v>19182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5951.329949809804</v>
          </cell>
          <cell r="ID114">
            <v>0</v>
          </cell>
          <cell r="IE114">
            <v>111.2</v>
          </cell>
          <cell r="IF114">
            <v>0</v>
          </cell>
          <cell r="IG114">
            <v>223.44755331708038</v>
          </cell>
          <cell r="IH114">
            <v>152.44755331708035</v>
          </cell>
          <cell r="II114">
            <v>71</v>
          </cell>
          <cell r="IJ114">
            <v>0</v>
          </cell>
          <cell r="IK114">
            <v>19182</v>
          </cell>
          <cell r="IL114">
            <v>0</v>
          </cell>
          <cell r="IM114">
            <v>19182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343.54416596300001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8701</v>
          </cell>
          <cell r="JH114">
            <v>0</v>
          </cell>
          <cell r="JI114">
            <v>8701</v>
          </cell>
          <cell r="JJ114">
            <v>263.32833638299996</v>
          </cell>
          <cell r="JK114">
            <v>0</v>
          </cell>
          <cell r="JL114">
            <v>0</v>
          </cell>
          <cell r="JM114">
            <v>0</v>
          </cell>
          <cell r="JN114">
            <v>0</v>
          </cell>
          <cell r="JO114">
            <v>0</v>
          </cell>
          <cell r="JP114">
            <v>0</v>
          </cell>
          <cell r="JQ114">
            <v>0</v>
          </cell>
          <cell r="JR114">
            <v>8596</v>
          </cell>
          <cell r="JS114">
            <v>0</v>
          </cell>
          <cell r="JT114">
            <v>8596</v>
          </cell>
          <cell r="JU114">
            <v>46.248198900000006</v>
          </cell>
          <cell r="JV114">
            <v>0</v>
          </cell>
          <cell r="JW114">
            <v>0</v>
          </cell>
          <cell r="JX114">
            <v>0</v>
          </cell>
          <cell r="JY114">
            <v>0</v>
          </cell>
          <cell r="JZ114">
            <v>0</v>
          </cell>
          <cell r="KA114">
            <v>0</v>
          </cell>
          <cell r="KB114">
            <v>0</v>
          </cell>
          <cell r="KC114">
            <v>104</v>
          </cell>
          <cell r="KD114">
            <v>0</v>
          </cell>
          <cell r="KE114">
            <v>104</v>
          </cell>
          <cell r="KF114">
            <v>33.967630679999999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1</v>
          </cell>
          <cell r="KO114">
            <v>0</v>
          </cell>
          <cell r="KP114">
            <v>1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33.967630679999999</v>
          </cell>
          <cell r="LC114">
            <v>0</v>
          </cell>
          <cell r="LD114">
            <v>0</v>
          </cell>
          <cell r="LE114">
            <v>0</v>
          </cell>
          <cell r="LF114">
            <v>0</v>
          </cell>
          <cell r="LG114">
            <v>0</v>
          </cell>
          <cell r="LH114">
            <v>0</v>
          </cell>
          <cell r="LI114">
            <v>0</v>
          </cell>
          <cell r="LJ114">
            <v>1</v>
          </cell>
          <cell r="LK114">
            <v>0</v>
          </cell>
          <cell r="LL114">
            <v>1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55.8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19922.942175616463</v>
          </cell>
          <cell r="OV114">
            <v>346.28899999999999</v>
          </cell>
          <cell r="OW114">
            <v>214</v>
          </cell>
          <cell r="OX114">
            <v>1</v>
          </cell>
          <cell r="OY114">
            <v>19921</v>
          </cell>
          <cell r="OZ114">
            <v>4592.4061264929987</v>
          </cell>
        </row>
        <row r="115">
          <cell r="A115" t="str">
            <v>Г</v>
          </cell>
          <cell r="B115" t="str">
            <v>1.2.3.2</v>
          </cell>
          <cell r="C115" t="str">
            <v>Модернизация, техническое перевооружение котельных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4591.2724346340001</v>
          </cell>
          <cell r="K115">
            <v>0</v>
          </cell>
          <cell r="L115">
            <v>4591.2724346340001</v>
          </cell>
          <cell r="M115">
            <v>0</v>
          </cell>
          <cell r="N115">
            <v>0</v>
          </cell>
          <cell r="O115">
            <v>170.67717430038584</v>
          </cell>
          <cell r="P115">
            <v>2407.3937657889996</v>
          </cell>
          <cell r="Q115">
            <v>2013.2014945446142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3466.8500087699999</v>
          </cell>
          <cell r="DH115">
            <v>0</v>
          </cell>
          <cell r="DI115">
            <v>3466.8500087699999</v>
          </cell>
          <cell r="DJ115">
            <v>36.684146650000002</v>
          </cell>
          <cell r="DK115">
            <v>1997.2028118200003</v>
          </cell>
          <cell r="DL115">
            <v>1190.2507855899999</v>
          </cell>
          <cell r="DM115">
            <v>242.71226471</v>
          </cell>
          <cell r="DN115">
            <v>2408.0854113406808</v>
          </cell>
          <cell r="DS115">
            <v>0</v>
          </cell>
          <cell r="DT115">
            <v>84</v>
          </cell>
          <cell r="DU115">
            <v>716.27869118855017</v>
          </cell>
          <cell r="DV115">
            <v>1607.8067201521303</v>
          </cell>
          <cell r="DW115">
            <v>716.27869118855017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4276.1768974300003</v>
          </cell>
          <cell r="ED115">
            <v>192.46159611999997</v>
          </cell>
          <cell r="EE115">
            <v>2578.9925768100002</v>
          </cell>
          <cell r="EF115">
            <v>1324.0510200399999</v>
          </cell>
          <cell r="EG115">
            <v>180.67170436000001</v>
          </cell>
          <cell r="EH115">
            <v>517.99511308000001</v>
          </cell>
          <cell r="EI115">
            <v>0</v>
          </cell>
          <cell r="EJ115">
            <v>309.99903376999998</v>
          </cell>
          <cell r="EK115">
            <v>188.35102584999998</v>
          </cell>
          <cell r="EL115">
            <v>19.64505346</v>
          </cell>
          <cell r="EM115">
            <v>952.90282632999993</v>
          </cell>
          <cell r="EN115">
            <v>184.28371113</v>
          </cell>
          <cell r="EO115">
            <v>519.59158761999993</v>
          </cell>
          <cell r="EP115">
            <v>207.97159898000004</v>
          </cell>
          <cell r="EQ115">
            <v>41.055928600000001</v>
          </cell>
          <cell r="ER115">
            <v>2805.2789580200001</v>
          </cell>
          <cell r="ES115">
            <v>8.177884989999999</v>
          </cell>
          <cell r="ET115">
            <v>1749.4019554199999</v>
          </cell>
          <cell r="EU115">
            <v>927.72839521000003</v>
          </cell>
          <cell r="EV115">
            <v>119.97072230000001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2805.2789580200001</v>
          </cell>
          <cell r="FC115">
            <v>8.177884989999999</v>
          </cell>
          <cell r="FD115">
            <v>1749.4019554199999</v>
          </cell>
          <cell r="FE115">
            <v>927.72839521000003</v>
          </cell>
          <cell r="FF115">
            <v>119.97072230000001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3464.8544089900006</v>
          </cell>
          <cell r="GA115">
            <v>0</v>
          </cell>
          <cell r="GB115">
            <v>158.99700000000001</v>
          </cell>
          <cell r="GC115">
            <v>0</v>
          </cell>
          <cell r="GD115">
            <v>698.12799999999993</v>
          </cell>
          <cell r="GE115">
            <v>638.42799999999988</v>
          </cell>
          <cell r="GF115">
            <v>0</v>
          </cell>
          <cell r="GG115">
            <v>59.7</v>
          </cell>
          <cell r="GH115">
            <v>4800</v>
          </cell>
          <cell r="GI115">
            <v>0</v>
          </cell>
          <cell r="GJ115">
            <v>4800</v>
          </cell>
          <cell r="GK115">
            <v>5951.329949809804</v>
          </cell>
          <cell r="GL115">
            <v>0</v>
          </cell>
          <cell r="GM115">
            <v>111.2</v>
          </cell>
          <cell r="GN115">
            <v>0</v>
          </cell>
          <cell r="GO115">
            <v>223.44755331708038</v>
          </cell>
          <cell r="GP115">
            <v>152.44755331708035</v>
          </cell>
          <cell r="GQ115">
            <v>71</v>
          </cell>
          <cell r="GR115">
            <v>0</v>
          </cell>
          <cell r="GS115">
            <v>19182</v>
          </cell>
          <cell r="GT115">
            <v>0</v>
          </cell>
          <cell r="GU115">
            <v>19182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5951.329949809804</v>
          </cell>
          <cell r="ID115">
            <v>0</v>
          </cell>
          <cell r="IE115">
            <v>111.2</v>
          </cell>
          <cell r="IF115">
            <v>0</v>
          </cell>
          <cell r="IG115">
            <v>223.44755331708038</v>
          </cell>
          <cell r="IH115">
            <v>152.44755331708035</v>
          </cell>
          <cell r="II115">
            <v>71</v>
          </cell>
          <cell r="IJ115">
            <v>0</v>
          </cell>
          <cell r="IK115">
            <v>19182</v>
          </cell>
          <cell r="IL115">
            <v>0</v>
          </cell>
          <cell r="IM115">
            <v>19182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343.54416596300001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8701</v>
          </cell>
          <cell r="JH115">
            <v>0</v>
          </cell>
          <cell r="JI115">
            <v>8701</v>
          </cell>
          <cell r="JJ115">
            <v>263.32833638299996</v>
          </cell>
          <cell r="JK115">
            <v>0</v>
          </cell>
          <cell r="JL115">
            <v>0</v>
          </cell>
          <cell r="JM115">
            <v>0</v>
          </cell>
          <cell r="JN115">
            <v>0</v>
          </cell>
          <cell r="JO115">
            <v>0</v>
          </cell>
          <cell r="JP115">
            <v>0</v>
          </cell>
          <cell r="JQ115">
            <v>0</v>
          </cell>
          <cell r="JR115">
            <v>8596</v>
          </cell>
          <cell r="JS115">
            <v>0</v>
          </cell>
          <cell r="JT115">
            <v>8596</v>
          </cell>
          <cell r="JU115">
            <v>46.248198900000006</v>
          </cell>
          <cell r="JV115">
            <v>0</v>
          </cell>
          <cell r="JW115">
            <v>0</v>
          </cell>
          <cell r="JX115">
            <v>0</v>
          </cell>
          <cell r="JY115">
            <v>0</v>
          </cell>
          <cell r="JZ115">
            <v>0</v>
          </cell>
          <cell r="KA115">
            <v>0</v>
          </cell>
          <cell r="KB115">
            <v>0</v>
          </cell>
          <cell r="KC115">
            <v>104</v>
          </cell>
          <cell r="KD115">
            <v>0</v>
          </cell>
          <cell r="KE115">
            <v>104</v>
          </cell>
          <cell r="KF115">
            <v>33.967630679999999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1</v>
          </cell>
          <cell r="KO115">
            <v>0</v>
          </cell>
          <cell r="KP115">
            <v>1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33.967630679999999</v>
          </cell>
          <cell r="LC115">
            <v>0</v>
          </cell>
          <cell r="LD115">
            <v>0</v>
          </cell>
          <cell r="LE115">
            <v>0</v>
          </cell>
          <cell r="LF115">
            <v>0</v>
          </cell>
          <cell r="LG115">
            <v>0</v>
          </cell>
          <cell r="LH115">
            <v>0</v>
          </cell>
          <cell r="LI115">
            <v>0</v>
          </cell>
          <cell r="LJ115">
            <v>1</v>
          </cell>
          <cell r="LK115">
            <v>0</v>
          </cell>
          <cell r="LL115">
            <v>1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55.8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19922.942175616463</v>
          </cell>
          <cell r="OV115">
            <v>346.28899999999999</v>
          </cell>
          <cell r="OW115">
            <v>214</v>
          </cell>
          <cell r="OX115">
            <v>1</v>
          </cell>
          <cell r="OY115">
            <v>19921</v>
          </cell>
          <cell r="OZ115">
            <v>4592.4061264929987</v>
          </cell>
        </row>
        <row r="116">
          <cell r="A116" t="str">
            <v>Г</v>
          </cell>
          <cell r="B116" t="str">
            <v>1.2.3.3</v>
          </cell>
          <cell r="C116" t="str">
            <v>Модернизация, техническое перевооружение тепловых сетей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4591.2724346340001</v>
          </cell>
          <cell r="K116">
            <v>0</v>
          </cell>
          <cell r="L116">
            <v>4591.2724346340001</v>
          </cell>
          <cell r="M116">
            <v>0</v>
          </cell>
          <cell r="N116">
            <v>0</v>
          </cell>
          <cell r="O116">
            <v>170.67717430038584</v>
          </cell>
          <cell r="P116">
            <v>2407.3937657889996</v>
          </cell>
          <cell r="Q116">
            <v>2013.2014945446142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3466.8500087699999</v>
          </cell>
          <cell r="DH116">
            <v>0</v>
          </cell>
          <cell r="DI116">
            <v>3466.8500087699999</v>
          </cell>
          <cell r="DJ116">
            <v>36.684146650000002</v>
          </cell>
          <cell r="DK116">
            <v>1997.2028118200003</v>
          </cell>
          <cell r="DL116">
            <v>1190.2507855899999</v>
          </cell>
          <cell r="DM116">
            <v>242.71226471</v>
          </cell>
          <cell r="DN116">
            <v>2408.0854113406808</v>
          </cell>
          <cell r="DS116">
            <v>0</v>
          </cell>
          <cell r="DT116">
            <v>84</v>
          </cell>
          <cell r="DU116">
            <v>716.27869118855017</v>
          </cell>
          <cell r="DV116">
            <v>1607.8067201521303</v>
          </cell>
          <cell r="DW116">
            <v>716.27869118855017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4276.1768974300003</v>
          </cell>
          <cell r="ED116">
            <v>192.46159611999997</v>
          </cell>
          <cell r="EE116">
            <v>2578.9925768100002</v>
          </cell>
          <cell r="EF116">
            <v>1324.0510200399999</v>
          </cell>
          <cell r="EG116">
            <v>180.67170436000001</v>
          </cell>
          <cell r="EH116">
            <v>517.99511308000001</v>
          </cell>
          <cell r="EI116">
            <v>0</v>
          </cell>
          <cell r="EJ116">
            <v>309.99903376999998</v>
          </cell>
          <cell r="EK116">
            <v>188.35102584999998</v>
          </cell>
          <cell r="EL116">
            <v>19.64505346</v>
          </cell>
          <cell r="EM116">
            <v>952.90282632999993</v>
          </cell>
          <cell r="EN116">
            <v>184.28371113</v>
          </cell>
          <cell r="EO116">
            <v>519.59158761999993</v>
          </cell>
          <cell r="EP116">
            <v>207.97159898000004</v>
          </cell>
          <cell r="EQ116">
            <v>41.055928600000001</v>
          </cell>
          <cell r="ER116">
            <v>2805.2789580200001</v>
          </cell>
          <cell r="ES116">
            <v>8.177884989999999</v>
          </cell>
          <cell r="ET116">
            <v>1749.4019554199999</v>
          </cell>
          <cell r="EU116">
            <v>927.72839521000003</v>
          </cell>
          <cell r="EV116">
            <v>119.97072230000001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2805.2789580200001</v>
          </cell>
          <cell r="FC116">
            <v>8.177884989999999</v>
          </cell>
          <cell r="FD116">
            <v>1749.4019554199999</v>
          </cell>
          <cell r="FE116">
            <v>927.72839521000003</v>
          </cell>
          <cell r="FF116">
            <v>119.97072230000001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3464.8544089900006</v>
          </cell>
          <cell r="GA116">
            <v>0</v>
          </cell>
          <cell r="GB116">
            <v>158.99700000000001</v>
          </cell>
          <cell r="GC116">
            <v>0</v>
          </cell>
          <cell r="GD116">
            <v>698.12799999999993</v>
          </cell>
          <cell r="GE116">
            <v>638.42799999999988</v>
          </cell>
          <cell r="GF116">
            <v>0</v>
          </cell>
          <cell r="GG116">
            <v>59.7</v>
          </cell>
          <cell r="GH116">
            <v>4800</v>
          </cell>
          <cell r="GI116">
            <v>0</v>
          </cell>
          <cell r="GJ116">
            <v>4800</v>
          </cell>
          <cell r="GK116">
            <v>5951.329949809804</v>
          </cell>
          <cell r="GL116">
            <v>0</v>
          </cell>
          <cell r="GM116">
            <v>111.2</v>
          </cell>
          <cell r="GN116">
            <v>0</v>
          </cell>
          <cell r="GO116">
            <v>223.44755331708038</v>
          </cell>
          <cell r="GP116">
            <v>152.44755331708035</v>
          </cell>
          <cell r="GQ116">
            <v>71</v>
          </cell>
          <cell r="GR116">
            <v>0</v>
          </cell>
          <cell r="GS116">
            <v>19182</v>
          </cell>
          <cell r="GT116">
            <v>0</v>
          </cell>
          <cell r="GU116">
            <v>19182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5951.329949809804</v>
          </cell>
          <cell r="ID116">
            <v>0</v>
          </cell>
          <cell r="IE116">
            <v>111.2</v>
          </cell>
          <cell r="IF116">
            <v>0</v>
          </cell>
          <cell r="IG116">
            <v>223.44755331708038</v>
          </cell>
          <cell r="IH116">
            <v>152.44755331708035</v>
          </cell>
          <cell r="II116">
            <v>71</v>
          </cell>
          <cell r="IJ116">
            <v>0</v>
          </cell>
          <cell r="IK116">
            <v>19182</v>
          </cell>
          <cell r="IL116">
            <v>0</v>
          </cell>
          <cell r="IM116">
            <v>19182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343.54416596300001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JD116">
            <v>0</v>
          </cell>
          <cell r="JE116">
            <v>0</v>
          </cell>
          <cell r="JF116">
            <v>0</v>
          </cell>
          <cell r="JG116">
            <v>8701</v>
          </cell>
          <cell r="JH116">
            <v>0</v>
          </cell>
          <cell r="JI116">
            <v>8701</v>
          </cell>
          <cell r="JJ116">
            <v>263.32833638299996</v>
          </cell>
          <cell r="JK116">
            <v>0</v>
          </cell>
          <cell r="JL116">
            <v>0</v>
          </cell>
          <cell r="JM116">
            <v>0</v>
          </cell>
          <cell r="JN116">
            <v>0</v>
          </cell>
          <cell r="JO116">
            <v>0</v>
          </cell>
          <cell r="JP116">
            <v>0</v>
          </cell>
          <cell r="JQ116">
            <v>0</v>
          </cell>
          <cell r="JR116">
            <v>8596</v>
          </cell>
          <cell r="JS116">
            <v>0</v>
          </cell>
          <cell r="JT116">
            <v>8596</v>
          </cell>
          <cell r="JU116">
            <v>46.248198900000006</v>
          </cell>
          <cell r="JV116">
            <v>0</v>
          </cell>
          <cell r="JW116">
            <v>0</v>
          </cell>
          <cell r="JX116">
            <v>0</v>
          </cell>
          <cell r="JY116">
            <v>0</v>
          </cell>
          <cell r="JZ116">
            <v>0</v>
          </cell>
          <cell r="KA116">
            <v>0</v>
          </cell>
          <cell r="KB116">
            <v>0</v>
          </cell>
          <cell r="KC116">
            <v>104</v>
          </cell>
          <cell r="KD116">
            <v>0</v>
          </cell>
          <cell r="KE116">
            <v>104</v>
          </cell>
          <cell r="KF116">
            <v>33.967630679999999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1</v>
          </cell>
          <cell r="KO116">
            <v>0</v>
          </cell>
          <cell r="KP116">
            <v>1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33.967630679999999</v>
          </cell>
          <cell r="LC116">
            <v>0</v>
          </cell>
          <cell r="LD116">
            <v>0</v>
          </cell>
          <cell r="LE116">
            <v>0</v>
          </cell>
          <cell r="LF116">
            <v>0</v>
          </cell>
          <cell r="LG116">
            <v>0</v>
          </cell>
          <cell r="LH116">
            <v>0</v>
          </cell>
          <cell r="LI116">
            <v>0</v>
          </cell>
          <cell r="LJ116">
            <v>1</v>
          </cell>
          <cell r="LK116">
            <v>0</v>
          </cell>
          <cell r="LL116">
            <v>1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55.8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19922.942175616463</v>
          </cell>
          <cell r="OV116">
            <v>346.28899999999999</v>
          </cell>
          <cell r="OW116">
            <v>214</v>
          </cell>
          <cell r="OX116">
            <v>1</v>
          </cell>
          <cell r="OY116">
            <v>19921</v>
          </cell>
          <cell r="OZ116">
            <v>4592.4061264929987</v>
          </cell>
        </row>
        <row r="117">
          <cell r="A117" t="str">
            <v>Г</v>
          </cell>
          <cell r="B117" t="str">
            <v>1.2.3.4</v>
          </cell>
          <cell r="C117" t="str">
            <v>Модернизация, техническое перевооружение прочих объектов основных средств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4591.2724346340001</v>
          </cell>
          <cell r="K117">
            <v>0</v>
          </cell>
          <cell r="L117">
            <v>4591.2724346340001</v>
          </cell>
          <cell r="M117">
            <v>0</v>
          </cell>
          <cell r="N117">
            <v>0</v>
          </cell>
          <cell r="O117">
            <v>170.67717430038584</v>
          </cell>
          <cell r="P117">
            <v>2407.3937657889996</v>
          </cell>
          <cell r="Q117">
            <v>2013.2014945446142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3466.8500087699999</v>
          </cell>
          <cell r="DH117">
            <v>0</v>
          </cell>
          <cell r="DI117">
            <v>3466.8500087699999</v>
          </cell>
          <cell r="DJ117">
            <v>36.684146650000002</v>
          </cell>
          <cell r="DK117">
            <v>1997.2028118200003</v>
          </cell>
          <cell r="DL117">
            <v>1190.2507855899999</v>
          </cell>
          <cell r="DM117">
            <v>242.71226471</v>
          </cell>
          <cell r="DN117">
            <v>2408.0854113406808</v>
          </cell>
          <cell r="DS117">
            <v>0</v>
          </cell>
          <cell r="DT117">
            <v>84</v>
          </cell>
          <cell r="DU117">
            <v>716.27869118855017</v>
          </cell>
          <cell r="DV117">
            <v>1607.8067201521303</v>
          </cell>
          <cell r="DW117">
            <v>716.27869118855017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4276.1768974300003</v>
          </cell>
          <cell r="ED117">
            <v>192.46159611999997</v>
          </cell>
          <cell r="EE117">
            <v>2578.9925768100002</v>
          </cell>
          <cell r="EF117">
            <v>1324.0510200399999</v>
          </cell>
          <cell r="EG117">
            <v>180.67170436000001</v>
          </cell>
          <cell r="EH117">
            <v>517.99511308000001</v>
          </cell>
          <cell r="EI117">
            <v>0</v>
          </cell>
          <cell r="EJ117">
            <v>309.99903376999998</v>
          </cell>
          <cell r="EK117">
            <v>188.35102584999998</v>
          </cell>
          <cell r="EL117">
            <v>19.64505346</v>
          </cell>
          <cell r="EM117">
            <v>952.90282632999993</v>
          </cell>
          <cell r="EN117">
            <v>184.28371113</v>
          </cell>
          <cell r="EO117">
            <v>519.59158761999993</v>
          </cell>
          <cell r="EP117">
            <v>207.97159898000004</v>
          </cell>
          <cell r="EQ117">
            <v>41.055928600000001</v>
          </cell>
          <cell r="ER117">
            <v>2805.2789580200001</v>
          </cell>
          <cell r="ES117">
            <v>8.177884989999999</v>
          </cell>
          <cell r="ET117">
            <v>1749.4019554199999</v>
          </cell>
          <cell r="EU117">
            <v>927.72839521000003</v>
          </cell>
          <cell r="EV117">
            <v>119.97072230000001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2805.2789580200001</v>
          </cell>
          <cell r="FC117">
            <v>8.177884989999999</v>
          </cell>
          <cell r="FD117">
            <v>1749.4019554199999</v>
          </cell>
          <cell r="FE117">
            <v>927.72839521000003</v>
          </cell>
          <cell r="FF117">
            <v>119.97072230000001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3464.8544089900006</v>
          </cell>
          <cell r="GA117">
            <v>0</v>
          </cell>
          <cell r="GB117">
            <v>158.99700000000001</v>
          </cell>
          <cell r="GC117">
            <v>0</v>
          </cell>
          <cell r="GD117">
            <v>698.12799999999993</v>
          </cell>
          <cell r="GE117">
            <v>638.42799999999988</v>
          </cell>
          <cell r="GF117">
            <v>0</v>
          </cell>
          <cell r="GG117">
            <v>59.7</v>
          </cell>
          <cell r="GH117">
            <v>4800</v>
          </cell>
          <cell r="GI117">
            <v>0</v>
          </cell>
          <cell r="GJ117">
            <v>4800</v>
          </cell>
          <cell r="GK117">
            <v>5951.329949809804</v>
          </cell>
          <cell r="GL117">
            <v>0</v>
          </cell>
          <cell r="GM117">
            <v>111.2</v>
          </cell>
          <cell r="GN117">
            <v>0</v>
          </cell>
          <cell r="GO117">
            <v>223.44755331708038</v>
          </cell>
          <cell r="GP117">
            <v>152.44755331708035</v>
          </cell>
          <cell r="GQ117">
            <v>71</v>
          </cell>
          <cell r="GR117">
            <v>0</v>
          </cell>
          <cell r="GS117">
            <v>19182</v>
          </cell>
          <cell r="GT117">
            <v>0</v>
          </cell>
          <cell r="GU117">
            <v>19182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5951.329949809804</v>
          </cell>
          <cell r="ID117">
            <v>0</v>
          </cell>
          <cell r="IE117">
            <v>111.2</v>
          </cell>
          <cell r="IF117">
            <v>0</v>
          </cell>
          <cell r="IG117">
            <v>223.44755331708038</v>
          </cell>
          <cell r="IH117">
            <v>152.44755331708035</v>
          </cell>
          <cell r="II117">
            <v>71</v>
          </cell>
          <cell r="IJ117">
            <v>0</v>
          </cell>
          <cell r="IK117">
            <v>19182</v>
          </cell>
          <cell r="IL117">
            <v>0</v>
          </cell>
          <cell r="IM117">
            <v>19182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343.54416596300001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JD117">
            <v>0</v>
          </cell>
          <cell r="JE117">
            <v>0</v>
          </cell>
          <cell r="JF117">
            <v>0</v>
          </cell>
          <cell r="JG117">
            <v>8701</v>
          </cell>
          <cell r="JH117">
            <v>0</v>
          </cell>
          <cell r="JI117">
            <v>8701</v>
          </cell>
          <cell r="JJ117">
            <v>263.32833638299996</v>
          </cell>
          <cell r="JK117">
            <v>0</v>
          </cell>
          <cell r="JL117">
            <v>0</v>
          </cell>
          <cell r="JM117">
            <v>0</v>
          </cell>
          <cell r="JN117">
            <v>0</v>
          </cell>
          <cell r="JO117">
            <v>0</v>
          </cell>
          <cell r="JP117">
            <v>0</v>
          </cell>
          <cell r="JQ117">
            <v>0</v>
          </cell>
          <cell r="JR117">
            <v>8596</v>
          </cell>
          <cell r="JS117">
            <v>0</v>
          </cell>
          <cell r="JT117">
            <v>8596</v>
          </cell>
          <cell r="JU117">
            <v>46.248198900000006</v>
          </cell>
          <cell r="JV117">
            <v>0</v>
          </cell>
          <cell r="JW117">
            <v>0</v>
          </cell>
          <cell r="JX117">
            <v>0</v>
          </cell>
          <cell r="JY117">
            <v>0</v>
          </cell>
          <cell r="JZ117">
            <v>0</v>
          </cell>
          <cell r="KA117">
            <v>0</v>
          </cell>
          <cell r="KB117">
            <v>0</v>
          </cell>
          <cell r="KC117">
            <v>104</v>
          </cell>
          <cell r="KD117">
            <v>0</v>
          </cell>
          <cell r="KE117">
            <v>104</v>
          </cell>
          <cell r="KF117">
            <v>33.967630679999999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1</v>
          </cell>
          <cell r="KO117">
            <v>0</v>
          </cell>
          <cell r="KP117">
            <v>1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33.967630679999999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H117">
            <v>0</v>
          </cell>
          <cell r="LI117">
            <v>0</v>
          </cell>
          <cell r="LJ117">
            <v>1</v>
          </cell>
          <cell r="LK117">
            <v>0</v>
          </cell>
          <cell r="LL117">
            <v>1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55.8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19922.942175616463</v>
          </cell>
          <cell r="OV117">
            <v>346.28899999999999</v>
          </cell>
          <cell r="OW117">
            <v>214</v>
          </cell>
          <cell r="OX117">
            <v>1</v>
          </cell>
          <cell r="OY117">
            <v>19921</v>
          </cell>
          <cell r="OZ117">
            <v>4592.4061264929987</v>
          </cell>
        </row>
        <row r="118">
          <cell r="A118" t="str">
            <v>Г</v>
          </cell>
          <cell r="B118" t="str">
            <v>1.2.4</v>
          </cell>
          <cell r="C118" t="str">
            <v>Инвестиционные проекты, реализация которых обуславливается схемами теплоснабжения,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4591.2724346340001</v>
          </cell>
          <cell r="K118">
            <v>0</v>
          </cell>
          <cell r="L118">
            <v>4591.2724346340001</v>
          </cell>
          <cell r="M118">
            <v>0</v>
          </cell>
          <cell r="N118">
            <v>0</v>
          </cell>
          <cell r="O118">
            <v>170.67717430038584</v>
          </cell>
          <cell r="P118">
            <v>2407.3937657889996</v>
          </cell>
          <cell r="Q118">
            <v>2013.2014945446142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3466.8500087699999</v>
          </cell>
          <cell r="DH118">
            <v>0</v>
          </cell>
          <cell r="DI118">
            <v>3466.8500087699999</v>
          </cell>
          <cell r="DJ118">
            <v>36.684146650000002</v>
          </cell>
          <cell r="DK118">
            <v>1997.2028118200003</v>
          </cell>
          <cell r="DL118">
            <v>1190.2507855899999</v>
          </cell>
          <cell r="DM118">
            <v>242.71226471</v>
          </cell>
          <cell r="DN118">
            <v>2408.0854113406808</v>
          </cell>
          <cell r="DS118">
            <v>0</v>
          </cell>
          <cell r="DT118">
            <v>84</v>
          </cell>
          <cell r="DU118">
            <v>716.27869118855017</v>
          </cell>
          <cell r="DV118">
            <v>1607.8067201521303</v>
          </cell>
          <cell r="DW118">
            <v>716.27869118855017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4276.1768974300003</v>
          </cell>
          <cell r="ED118">
            <v>192.46159611999997</v>
          </cell>
          <cell r="EE118">
            <v>2578.9925768100002</v>
          </cell>
          <cell r="EF118">
            <v>1324.0510200399999</v>
          </cell>
          <cell r="EG118">
            <v>180.67170436000001</v>
          </cell>
          <cell r="EH118">
            <v>517.99511308000001</v>
          </cell>
          <cell r="EI118">
            <v>0</v>
          </cell>
          <cell r="EJ118">
            <v>309.99903376999998</v>
          </cell>
          <cell r="EK118">
            <v>188.35102584999998</v>
          </cell>
          <cell r="EL118">
            <v>19.64505346</v>
          </cell>
          <cell r="EM118">
            <v>952.90282632999993</v>
          </cell>
          <cell r="EN118">
            <v>184.28371113</v>
          </cell>
          <cell r="EO118">
            <v>519.59158761999993</v>
          </cell>
          <cell r="EP118">
            <v>207.97159898000004</v>
          </cell>
          <cell r="EQ118">
            <v>41.055928600000001</v>
          </cell>
          <cell r="ER118">
            <v>2805.2789580200001</v>
          </cell>
          <cell r="ES118">
            <v>8.177884989999999</v>
          </cell>
          <cell r="ET118">
            <v>1749.4019554199999</v>
          </cell>
          <cell r="EU118">
            <v>927.72839521000003</v>
          </cell>
          <cell r="EV118">
            <v>119.97072230000001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2805.2789580200001</v>
          </cell>
          <cell r="FC118">
            <v>8.177884989999999</v>
          </cell>
          <cell r="FD118">
            <v>1749.4019554199999</v>
          </cell>
          <cell r="FE118">
            <v>927.72839521000003</v>
          </cell>
          <cell r="FF118">
            <v>119.97072230000001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3464.8544089900006</v>
          </cell>
          <cell r="GA118">
            <v>0</v>
          </cell>
          <cell r="GB118">
            <v>158.99700000000001</v>
          </cell>
          <cell r="GC118">
            <v>0</v>
          </cell>
          <cell r="GD118">
            <v>698.12799999999993</v>
          </cell>
          <cell r="GE118">
            <v>638.42799999999988</v>
          </cell>
          <cell r="GF118">
            <v>0</v>
          </cell>
          <cell r="GG118">
            <v>59.7</v>
          </cell>
          <cell r="GH118">
            <v>4800</v>
          </cell>
          <cell r="GI118">
            <v>0</v>
          </cell>
          <cell r="GJ118">
            <v>4800</v>
          </cell>
          <cell r="GK118">
            <v>5951.329949809804</v>
          </cell>
          <cell r="GL118">
            <v>0</v>
          </cell>
          <cell r="GM118">
            <v>111.2</v>
          </cell>
          <cell r="GN118">
            <v>0</v>
          </cell>
          <cell r="GO118">
            <v>223.44755331708038</v>
          </cell>
          <cell r="GP118">
            <v>152.44755331708035</v>
          </cell>
          <cell r="GQ118">
            <v>71</v>
          </cell>
          <cell r="GR118">
            <v>0</v>
          </cell>
          <cell r="GS118">
            <v>19182</v>
          </cell>
          <cell r="GT118">
            <v>0</v>
          </cell>
          <cell r="GU118">
            <v>19182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5951.329949809804</v>
          </cell>
          <cell r="ID118">
            <v>0</v>
          </cell>
          <cell r="IE118">
            <v>111.2</v>
          </cell>
          <cell r="IF118">
            <v>0</v>
          </cell>
          <cell r="IG118">
            <v>223.44755331708038</v>
          </cell>
          <cell r="IH118">
            <v>152.44755331708035</v>
          </cell>
          <cell r="II118">
            <v>71</v>
          </cell>
          <cell r="IJ118">
            <v>0</v>
          </cell>
          <cell r="IK118">
            <v>19182</v>
          </cell>
          <cell r="IL118">
            <v>0</v>
          </cell>
          <cell r="IM118">
            <v>19182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343.54416596300001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8701</v>
          </cell>
          <cell r="JH118">
            <v>0</v>
          </cell>
          <cell r="JI118">
            <v>8701</v>
          </cell>
          <cell r="JJ118">
            <v>263.32833638299996</v>
          </cell>
          <cell r="JK118">
            <v>0</v>
          </cell>
          <cell r="JL118">
            <v>0</v>
          </cell>
          <cell r="JM118">
            <v>0</v>
          </cell>
          <cell r="JN118">
            <v>0</v>
          </cell>
          <cell r="JO118">
            <v>0</v>
          </cell>
          <cell r="JP118">
            <v>0</v>
          </cell>
          <cell r="JQ118">
            <v>0</v>
          </cell>
          <cell r="JR118">
            <v>8596</v>
          </cell>
          <cell r="JS118">
            <v>0</v>
          </cell>
          <cell r="JT118">
            <v>8596</v>
          </cell>
          <cell r="JU118">
            <v>46.248198900000006</v>
          </cell>
          <cell r="JV118">
            <v>0</v>
          </cell>
          <cell r="JW118">
            <v>0</v>
          </cell>
          <cell r="JX118">
            <v>0</v>
          </cell>
          <cell r="JY118">
            <v>0</v>
          </cell>
          <cell r="JZ118">
            <v>0</v>
          </cell>
          <cell r="KA118">
            <v>0</v>
          </cell>
          <cell r="KB118">
            <v>0</v>
          </cell>
          <cell r="KC118">
            <v>104</v>
          </cell>
          <cell r="KD118">
            <v>0</v>
          </cell>
          <cell r="KE118">
            <v>104</v>
          </cell>
          <cell r="KF118">
            <v>33.967630679999999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1</v>
          </cell>
          <cell r="KO118">
            <v>0</v>
          </cell>
          <cell r="KP118">
            <v>1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33.967630679999999</v>
          </cell>
          <cell r="LC118">
            <v>0</v>
          </cell>
          <cell r="LD118">
            <v>0</v>
          </cell>
          <cell r="LE118">
            <v>0</v>
          </cell>
          <cell r="LF118">
            <v>0</v>
          </cell>
          <cell r="LG118">
            <v>0</v>
          </cell>
          <cell r="LH118">
            <v>0</v>
          </cell>
          <cell r="LI118">
            <v>0</v>
          </cell>
          <cell r="LJ118">
            <v>1</v>
          </cell>
          <cell r="LK118">
            <v>0</v>
          </cell>
          <cell r="LL118">
            <v>1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55.8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19922.942175616463</v>
          </cell>
          <cell r="OV118">
            <v>346.28899999999999</v>
          </cell>
          <cell r="OW118">
            <v>214</v>
          </cell>
          <cell r="OX118">
            <v>1</v>
          </cell>
          <cell r="OY118">
            <v>19921</v>
          </cell>
          <cell r="OZ118">
            <v>4592.4061264929987</v>
          </cell>
        </row>
        <row r="119">
          <cell r="A119" t="str">
            <v>Г</v>
          </cell>
          <cell r="B119" t="str">
            <v>1.2.4.1</v>
          </cell>
          <cell r="C119" t="str">
            <v>Наименование поселения (городского округа)</v>
          </cell>
          <cell r="D119" t="str">
            <v>Г</v>
          </cell>
          <cell r="E119">
            <v>0</v>
          </cell>
          <cell r="H119">
            <v>0</v>
          </cell>
          <cell r="J119">
            <v>4591.2724346340001</v>
          </cell>
          <cell r="K119">
            <v>0</v>
          </cell>
          <cell r="L119">
            <v>4591.2724346340001</v>
          </cell>
          <cell r="M119">
            <v>0</v>
          </cell>
          <cell r="N119">
            <v>0</v>
          </cell>
          <cell r="O119">
            <v>170.67717430038584</v>
          </cell>
          <cell r="P119">
            <v>2407.3937657889996</v>
          </cell>
          <cell r="Q119">
            <v>2013.2014945446142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3466.8500087699999</v>
          </cell>
          <cell r="DH119">
            <v>0</v>
          </cell>
          <cell r="DI119">
            <v>3466.8500087699999</v>
          </cell>
          <cell r="DJ119">
            <v>36.684146650000002</v>
          </cell>
          <cell r="DK119">
            <v>1997.2028118200003</v>
          </cell>
          <cell r="DL119">
            <v>1190.2507855899999</v>
          </cell>
          <cell r="DM119">
            <v>242.71226471</v>
          </cell>
          <cell r="DN119">
            <v>2408.0854113406808</v>
          </cell>
          <cell r="DS119">
            <v>0</v>
          </cell>
          <cell r="DT119">
            <v>84</v>
          </cell>
          <cell r="DU119">
            <v>716.27869118855017</v>
          </cell>
          <cell r="DV119">
            <v>1607.8067201521303</v>
          </cell>
          <cell r="DW119">
            <v>716.27869118855017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4276.1768974300003</v>
          </cell>
          <cell r="ED119">
            <v>192.46159611999997</v>
          </cell>
          <cell r="EE119">
            <v>2578.9925768100002</v>
          </cell>
          <cell r="EF119">
            <v>1324.0510200399999</v>
          </cell>
          <cell r="EG119">
            <v>180.67170436000001</v>
          </cell>
          <cell r="EH119">
            <v>517.99511308000001</v>
          </cell>
          <cell r="EI119">
            <v>0</v>
          </cell>
          <cell r="EJ119">
            <v>309.99903376999998</v>
          </cell>
          <cell r="EK119">
            <v>188.35102584999998</v>
          </cell>
          <cell r="EL119">
            <v>19.64505346</v>
          </cell>
          <cell r="EM119">
            <v>952.90282632999993</v>
          </cell>
          <cell r="EN119">
            <v>184.28371113</v>
          </cell>
          <cell r="EO119">
            <v>519.59158761999993</v>
          </cell>
          <cell r="EP119">
            <v>207.97159898000004</v>
          </cell>
          <cell r="EQ119">
            <v>41.055928600000001</v>
          </cell>
          <cell r="ER119">
            <v>2805.2789580200001</v>
          </cell>
          <cell r="ES119">
            <v>8.177884989999999</v>
          </cell>
          <cell r="ET119">
            <v>1749.4019554199999</v>
          </cell>
          <cell r="EU119">
            <v>927.72839521000003</v>
          </cell>
          <cell r="EV119">
            <v>119.97072230000001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2805.2789580200001</v>
          </cell>
          <cell r="FC119">
            <v>8.177884989999999</v>
          </cell>
          <cell r="FD119">
            <v>1749.4019554199999</v>
          </cell>
          <cell r="FE119">
            <v>927.72839521000003</v>
          </cell>
          <cell r="FF119">
            <v>119.97072230000001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3464.8544089900006</v>
          </cell>
          <cell r="GA119">
            <v>0</v>
          </cell>
          <cell r="GB119">
            <v>158.99700000000001</v>
          </cell>
          <cell r="GC119">
            <v>0</v>
          </cell>
          <cell r="GD119">
            <v>698.12799999999993</v>
          </cell>
          <cell r="GE119">
            <v>638.42799999999988</v>
          </cell>
          <cell r="GF119">
            <v>0</v>
          </cell>
          <cell r="GG119">
            <v>59.7</v>
          </cell>
          <cell r="GH119">
            <v>4800</v>
          </cell>
          <cell r="GI119">
            <v>0</v>
          </cell>
          <cell r="GJ119">
            <v>4800</v>
          </cell>
          <cell r="GK119">
            <v>5951.329949809804</v>
          </cell>
          <cell r="GL119">
            <v>0</v>
          </cell>
          <cell r="GM119">
            <v>111.2</v>
          </cell>
          <cell r="GN119">
            <v>0</v>
          </cell>
          <cell r="GO119">
            <v>223.44755331708038</v>
          </cell>
          <cell r="GP119">
            <v>152.44755331708035</v>
          </cell>
          <cell r="GQ119">
            <v>71</v>
          </cell>
          <cell r="GR119">
            <v>0</v>
          </cell>
          <cell r="GS119">
            <v>19182</v>
          </cell>
          <cell r="GT119">
            <v>0</v>
          </cell>
          <cell r="GU119">
            <v>19182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5951.329949809804</v>
          </cell>
          <cell r="ID119">
            <v>0</v>
          </cell>
          <cell r="IE119">
            <v>111.2</v>
          </cell>
          <cell r="IF119">
            <v>0</v>
          </cell>
          <cell r="IG119">
            <v>223.44755331708038</v>
          </cell>
          <cell r="IH119">
            <v>152.44755331708035</v>
          </cell>
          <cell r="II119">
            <v>71</v>
          </cell>
          <cell r="IJ119">
            <v>0</v>
          </cell>
          <cell r="IK119">
            <v>19182</v>
          </cell>
          <cell r="IL119">
            <v>0</v>
          </cell>
          <cell r="IM119">
            <v>19182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343.54416596300001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8701</v>
          </cell>
          <cell r="JH119">
            <v>0</v>
          </cell>
          <cell r="JI119">
            <v>8701</v>
          </cell>
          <cell r="JJ119">
            <v>263.32833638299996</v>
          </cell>
          <cell r="JK119">
            <v>0</v>
          </cell>
          <cell r="JL119">
            <v>0</v>
          </cell>
          <cell r="JM119">
            <v>0</v>
          </cell>
          <cell r="JN119">
            <v>0</v>
          </cell>
          <cell r="JO119">
            <v>0</v>
          </cell>
          <cell r="JP119">
            <v>0</v>
          </cell>
          <cell r="JQ119">
            <v>0</v>
          </cell>
          <cell r="JR119">
            <v>8596</v>
          </cell>
          <cell r="JS119">
            <v>0</v>
          </cell>
          <cell r="JT119">
            <v>8596</v>
          </cell>
          <cell r="JU119">
            <v>46.248198900000006</v>
          </cell>
          <cell r="JV119">
            <v>0</v>
          </cell>
          <cell r="JW119">
            <v>0</v>
          </cell>
          <cell r="JX119">
            <v>0</v>
          </cell>
          <cell r="JY119">
            <v>0</v>
          </cell>
          <cell r="JZ119">
            <v>0</v>
          </cell>
          <cell r="KA119">
            <v>0</v>
          </cell>
          <cell r="KB119">
            <v>0</v>
          </cell>
          <cell r="KC119">
            <v>104</v>
          </cell>
          <cell r="KD119">
            <v>0</v>
          </cell>
          <cell r="KE119">
            <v>104</v>
          </cell>
          <cell r="KF119">
            <v>33.967630679999999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1</v>
          </cell>
          <cell r="KO119">
            <v>0</v>
          </cell>
          <cell r="KP119">
            <v>1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33.967630679999999</v>
          </cell>
          <cell r="LC119">
            <v>0</v>
          </cell>
          <cell r="LD119">
            <v>0</v>
          </cell>
          <cell r="LE119">
            <v>0</v>
          </cell>
          <cell r="LF119">
            <v>0</v>
          </cell>
          <cell r="LG119">
            <v>0</v>
          </cell>
          <cell r="LH119">
            <v>0</v>
          </cell>
          <cell r="LI119">
            <v>0</v>
          </cell>
          <cell r="LJ119">
            <v>1</v>
          </cell>
          <cell r="LK119">
            <v>0</v>
          </cell>
          <cell r="LL119">
            <v>1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55.8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19922.942175616463</v>
          </cell>
          <cell r="OV119">
            <v>346.28899999999999</v>
          </cell>
          <cell r="OW119">
            <v>214</v>
          </cell>
          <cell r="OX119">
            <v>1</v>
          </cell>
          <cell r="OY119">
            <v>19921</v>
          </cell>
          <cell r="OZ119">
            <v>4592.4061264929987</v>
          </cell>
        </row>
        <row r="120">
          <cell r="A120" t="str">
            <v>Г</v>
          </cell>
          <cell r="B120" t="str">
            <v>1.2.4.1.1</v>
          </cell>
          <cell r="C120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4591.2724346340001</v>
          </cell>
          <cell r="K120">
            <v>0</v>
          </cell>
          <cell r="L120">
            <v>4591.2724346340001</v>
          </cell>
          <cell r="M120">
            <v>0</v>
          </cell>
          <cell r="N120">
            <v>0</v>
          </cell>
          <cell r="O120">
            <v>170.67717430038584</v>
          </cell>
          <cell r="P120">
            <v>2407.3937657889996</v>
          </cell>
          <cell r="Q120">
            <v>2013.2014945446142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3466.8500087699999</v>
          </cell>
          <cell r="DH120">
            <v>0</v>
          </cell>
          <cell r="DI120">
            <v>3466.8500087699999</v>
          </cell>
          <cell r="DJ120">
            <v>36.684146650000002</v>
          </cell>
          <cell r="DK120">
            <v>1997.2028118200003</v>
          </cell>
          <cell r="DL120">
            <v>1190.2507855899999</v>
          </cell>
          <cell r="DM120">
            <v>242.71226471</v>
          </cell>
          <cell r="DN120">
            <v>2408.0854113406808</v>
          </cell>
          <cell r="DS120">
            <v>0</v>
          </cell>
          <cell r="DT120">
            <v>84</v>
          </cell>
          <cell r="DU120">
            <v>716.27869118855017</v>
          </cell>
          <cell r="DV120">
            <v>1607.8067201521303</v>
          </cell>
          <cell r="DW120">
            <v>716.27869118855017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4276.1768974300003</v>
          </cell>
          <cell r="ED120">
            <v>192.46159611999997</v>
          </cell>
          <cell r="EE120">
            <v>2578.9925768100002</v>
          </cell>
          <cell r="EF120">
            <v>1324.0510200399999</v>
          </cell>
          <cell r="EG120">
            <v>180.67170436000001</v>
          </cell>
          <cell r="EH120">
            <v>517.99511308000001</v>
          </cell>
          <cell r="EI120">
            <v>0</v>
          </cell>
          <cell r="EJ120">
            <v>309.99903376999998</v>
          </cell>
          <cell r="EK120">
            <v>188.35102584999998</v>
          </cell>
          <cell r="EL120">
            <v>19.64505346</v>
          </cell>
          <cell r="EM120">
            <v>952.90282632999993</v>
          </cell>
          <cell r="EN120">
            <v>184.28371113</v>
          </cell>
          <cell r="EO120">
            <v>519.59158761999993</v>
          </cell>
          <cell r="EP120">
            <v>207.97159898000004</v>
          </cell>
          <cell r="EQ120">
            <v>41.055928600000001</v>
          </cell>
          <cell r="ER120">
            <v>2805.2789580200001</v>
          </cell>
          <cell r="ES120">
            <v>8.177884989999999</v>
          </cell>
          <cell r="ET120">
            <v>1749.4019554199999</v>
          </cell>
          <cell r="EU120">
            <v>927.72839521000003</v>
          </cell>
          <cell r="EV120">
            <v>119.97072230000001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2805.2789580200001</v>
          </cell>
          <cell r="FC120">
            <v>8.177884989999999</v>
          </cell>
          <cell r="FD120">
            <v>1749.4019554199999</v>
          </cell>
          <cell r="FE120">
            <v>927.72839521000003</v>
          </cell>
          <cell r="FF120">
            <v>119.97072230000001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3464.8544089900006</v>
          </cell>
          <cell r="GA120">
            <v>0</v>
          </cell>
          <cell r="GB120">
            <v>158.99700000000001</v>
          </cell>
          <cell r="GC120">
            <v>0</v>
          </cell>
          <cell r="GD120">
            <v>698.12799999999993</v>
          </cell>
          <cell r="GE120">
            <v>638.42799999999988</v>
          </cell>
          <cell r="GF120">
            <v>0</v>
          </cell>
          <cell r="GG120">
            <v>59.7</v>
          </cell>
          <cell r="GH120">
            <v>4800</v>
          </cell>
          <cell r="GI120">
            <v>0</v>
          </cell>
          <cell r="GJ120">
            <v>4800</v>
          </cell>
          <cell r="GK120">
            <v>5951.329949809804</v>
          </cell>
          <cell r="GL120">
            <v>0</v>
          </cell>
          <cell r="GM120">
            <v>111.2</v>
          </cell>
          <cell r="GN120">
            <v>0</v>
          </cell>
          <cell r="GO120">
            <v>223.44755331708038</v>
          </cell>
          <cell r="GP120">
            <v>152.44755331708035</v>
          </cell>
          <cell r="GQ120">
            <v>71</v>
          </cell>
          <cell r="GR120">
            <v>0</v>
          </cell>
          <cell r="GS120">
            <v>19182</v>
          </cell>
          <cell r="GT120">
            <v>0</v>
          </cell>
          <cell r="GU120">
            <v>19182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5951.329949809804</v>
          </cell>
          <cell r="ID120">
            <v>0</v>
          </cell>
          <cell r="IE120">
            <v>111.2</v>
          </cell>
          <cell r="IF120">
            <v>0</v>
          </cell>
          <cell r="IG120">
            <v>223.44755331708038</v>
          </cell>
          <cell r="IH120">
            <v>152.44755331708035</v>
          </cell>
          <cell r="II120">
            <v>71</v>
          </cell>
          <cell r="IJ120">
            <v>0</v>
          </cell>
          <cell r="IK120">
            <v>19182</v>
          </cell>
          <cell r="IL120">
            <v>0</v>
          </cell>
          <cell r="IM120">
            <v>19182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343.54416596300001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JD120">
            <v>0</v>
          </cell>
          <cell r="JE120">
            <v>0</v>
          </cell>
          <cell r="JF120">
            <v>0</v>
          </cell>
          <cell r="JG120">
            <v>8701</v>
          </cell>
          <cell r="JH120">
            <v>0</v>
          </cell>
          <cell r="JI120">
            <v>8701</v>
          </cell>
          <cell r="JJ120">
            <v>263.32833638299996</v>
          </cell>
          <cell r="JK120">
            <v>0</v>
          </cell>
          <cell r="JL120">
            <v>0</v>
          </cell>
          <cell r="JM120">
            <v>0</v>
          </cell>
          <cell r="JN120">
            <v>0</v>
          </cell>
          <cell r="JO120">
            <v>0</v>
          </cell>
          <cell r="JP120">
            <v>0</v>
          </cell>
          <cell r="JQ120">
            <v>0</v>
          </cell>
          <cell r="JR120">
            <v>8596</v>
          </cell>
          <cell r="JS120">
            <v>0</v>
          </cell>
          <cell r="JT120">
            <v>8596</v>
          </cell>
          <cell r="JU120">
            <v>46.248198900000006</v>
          </cell>
          <cell r="JV120">
            <v>0</v>
          </cell>
          <cell r="JW120">
            <v>0</v>
          </cell>
          <cell r="JX120">
            <v>0</v>
          </cell>
          <cell r="JY120">
            <v>0</v>
          </cell>
          <cell r="JZ120">
            <v>0</v>
          </cell>
          <cell r="KA120">
            <v>0</v>
          </cell>
          <cell r="KB120">
            <v>0</v>
          </cell>
          <cell r="KC120">
            <v>104</v>
          </cell>
          <cell r="KD120">
            <v>0</v>
          </cell>
          <cell r="KE120">
            <v>104</v>
          </cell>
          <cell r="KF120">
            <v>33.967630679999999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1</v>
          </cell>
          <cell r="KO120">
            <v>0</v>
          </cell>
          <cell r="KP120">
            <v>1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33.967630679999999</v>
          </cell>
          <cell r="LC120">
            <v>0</v>
          </cell>
          <cell r="LD120">
            <v>0</v>
          </cell>
          <cell r="LE120">
            <v>0</v>
          </cell>
          <cell r="LF120">
            <v>0</v>
          </cell>
          <cell r="LG120">
            <v>0</v>
          </cell>
          <cell r="LH120">
            <v>0</v>
          </cell>
          <cell r="LI120">
            <v>0</v>
          </cell>
          <cell r="LJ120">
            <v>1</v>
          </cell>
          <cell r="LK120">
            <v>0</v>
          </cell>
          <cell r="LL120">
            <v>1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55.8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19922.942175616463</v>
          </cell>
          <cell r="OV120">
            <v>346.28899999999999</v>
          </cell>
          <cell r="OW120">
            <v>214</v>
          </cell>
          <cell r="OX120">
            <v>1</v>
          </cell>
          <cell r="OY120">
            <v>19921</v>
          </cell>
          <cell r="OZ120">
            <v>4592.4061264929987</v>
          </cell>
        </row>
        <row r="121">
          <cell r="A121" t="str">
            <v>Г</v>
          </cell>
          <cell r="B121" t="str">
            <v>1.2.4.1.2</v>
          </cell>
          <cell r="C121" t="str">
            <v>Строительство, реконструкция, модернизация и техническое перевооружение тепловых сетей,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4591.2724346340001</v>
          </cell>
          <cell r="K121">
            <v>0</v>
          </cell>
          <cell r="L121">
            <v>4591.2724346340001</v>
          </cell>
          <cell r="M121">
            <v>0</v>
          </cell>
          <cell r="N121">
            <v>0</v>
          </cell>
          <cell r="O121">
            <v>170.67717430038584</v>
          </cell>
          <cell r="P121">
            <v>2407.3937657889996</v>
          </cell>
          <cell r="Q121">
            <v>2013.2014945446142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3466.8500087699999</v>
          </cell>
          <cell r="DH121">
            <v>0</v>
          </cell>
          <cell r="DI121">
            <v>3466.8500087699999</v>
          </cell>
          <cell r="DJ121">
            <v>36.684146650000002</v>
          </cell>
          <cell r="DK121">
            <v>1997.2028118200003</v>
          </cell>
          <cell r="DL121">
            <v>1190.2507855899999</v>
          </cell>
          <cell r="DM121">
            <v>242.71226471</v>
          </cell>
          <cell r="DN121">
            <v>2408.0854113406808</v>
          </cell>
          <cell r="DS121">
            <v>0</v>
          </cell>
          <cell r="DT121">
            <v>84</v>
          </cell>
          <cell r="DU121">
            <v>716.27869118855017</v>
          </cell>
          <cell r="DV121">
            <v>1607.8067201521303</v>
          </cell>
          <cell r="DW121">
            <v>716.27869118855017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4276.1768974300003</v>
          </cell>
          <cell r="ED121">
            <v>192.46159611999997</v>
          </cell>
          <cell r="EE121">
            <v>2578.9925768100002</v>
          </cell>
          <cell r="EF121">
            <v>1324.0510200399999</v>
          </cell>
          <cell r="EG121">
            <v>180.67170436000001</v>
          </cell>
          <cell r="EH121">
            <v>517.99511308000001</v>
          </cell>
          <cell r="EI121">
            <v>0</v>
          </cell>
          <cell r="EJ121">
            <v>309.99903376999998</v>
          </cell>
          <cell r="EK121">
            <v>188.35102584999998</v>
          </cell>
          <cell r="EL121">
            <v>19.64505346</v>
          </cell>
          <cell r="EM121">
            <v>952.90282632999993</v>
          </cell>
          <cell r="EN121">
            <v>184.28371113</v>
          </cell>
          <cell r="EO121">
            <v>519.59158761999993</v>
          </cell>
          <cell r="EP121">
            <v>207.97159898000004</v>
          </cell>
          <cell r="EQ121">
            <v>41.055928600000001</v>
          </cell>
          <cell r="ER121">
            <v>2805.2789580200001</v>
          </cell>
          <cell r="ES121">
            <v>8.177884989999999</v>
          </cell>
          <cell r="ET121">
            <v>1749.4019554199999</v>
          </cell>
          <cell r="EU121">
            <v>927.72839521000003</v>
          </cell>
          <cell r="EV121">
            <v>119.97072230000001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2805.2789580200001</v>
          </cell>
          <cell r="FC121">
            <v>8.177884989999999</v>
          </cell>
          <cell r="FD121">
            <v>1749.4019554199999</v>
          </cell>
          <cell r="FE121">
            <v>927.72839521000003</v>
          </cell>
          <cell r="FF121">
            <v>119.97072230000001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3464.8544089900006</v>
          </cell>
          <cell r="GA121">
            <v>0</v>
          </cell>
          <cell r="GB121">
            <v>158.99700000000001</v>
          </cell>
          <cell r="GC121">
            <v>0</v>
          </cell>
          <cell r="GD121">
            <v>698.12799999999993</v>
          </cell>
          <cell r="GE121">
            <v>638.42799999999988</v>
          </cell>
          <cell r="GF121">
            <v>0</v>
          </cell>
          <cell r="GG121">
            <v>59.7</v>
          </cell>
          <cell r="GH121">
            <v>4800</v>
          </cell>
          <cell r="GI121">
            <v>0</v>
          </cell>
          <cell r="GJ121">
            <v>4800</v>
          </cell>
          <cell r="GK121">
            <v>5951.329949809804</v>
          </cell>
          <cell r="GL121">
            <v>0</v>
          </cell>
          <cell r="GM121">
            <v>111.2</v>
          </cell>
          <cell r="GN121">
            <v>0</v>
          </cell>
          <cell r="GO121">
            <v>223.44755331708038</v>
          </cell>
          <cell r="GP121">
            <v>152.44755331708035</v>
          </cell>
          <cell r="GQ121">
            <v>71</v>
          </cell>
          <cell r="GR121">
            <v>0</v>
          </cell>
          <cell r="GS121">
            <v>19182</v>
          </cell>
          <cell r="GT121">
            <v>0</v>
          </cell>
          <cell r="GU121">
            <v>19182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5951.329949809804</v>
          </cell>
          <cell r="ID121">
            <v>0</v>
          </cell>
          <cell r="IE121">
            <v>111.2</v>
          </cell>
          <cell r="IF121">
            <v>0</v>
          </cell>
          <cell r="IG121">
            <v>223.44755331708038</v>
          </cell>
          <cell r="IH121">
            <v>152.44755331708035</v>
          </cell>
          <cell r="II121">
            <v>71</v>
          </cell>
          <cell r="IJ121">
            <v>0</v>
          </cell>
          <cell r="IK121">
            <v>19182</v>
          </cell>
          <cell r="IL121">
            <v>0</v>
          </cell>
          <cell r="IM121">
            <v>19182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343.54416596300001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JD121">
            <v>0</v>
          </cell>
          <cell r="JE121">
            <v>0</v>
          </cell>
          <cell r="JF121">
            <v>0</v>
          </cell>
          <cell r="JG121">
            <v>8701</v>
          </cell>
          <cell r="JH121">
            <v>0</v>
          </cell>
          <cell r="JI121">
            <v>8701</v>
          </cell>
          <cell r="JJ121">
            <v>263.32833638299996</v>
          </cell>
          <cell r="JK121">
            <v>0</v>
          </cell>
          <cell r="JL121">
            <v>0</v>
          </cell>
          <cell r="JM121">
            <v>0</v>
          </cell>
          <cell r="JN121">
            <v>0</v>
          </cell>
          <cell r="JO121">
            <v>0</v>
          </cell>
          <cell r="JP121">
            <v>0</v>
          </cell>
          <cell r="JQ121">
            <v>0</v>
          </cell>
          <cell r="JR121">
            <v>8596</v>
          </cell>
          <cell r="JS121">
            <v>0</v>
          </cell>
          <cell r="JT121">
            <v>8596</v>
          </cell>
          <cell r="JU121">
            <v>46.248198900000006</v>
          </cell>
          <cell r="JV121">
            <v>0</v>
          </cell>
          <cell r="JW121">
            <v>0</v>
          </cell>
          <cell r="JX121">
            <v>0</v>
          </cell>
          <cell r="JY121">
            <v>0</v>
          </cell>
          <cell r="JZ121">
            <v>0</v>
          </cell>
          <cell r="KA121">
            <v>0</v>
          </cell>
          <cell r="KB121">
            <v>0</v>
          </cell>
          <cell r="KC121">
            <v>104</v>
          </cell>
          <cell r="KD121">
            <v>0</v>
          </cell>
          <cell r="KE121">
            <v>104</v>
          </cell>
          <cell r="KF121">
            <v>33.967630679999999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1</v>
          </cell>
          <cell r="KO121">
            <v>0</v>
          </cell>
          <cell r="KP121">
            <v>1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33.967630679999999</v>
          </cell>
          <cell r="LC121">
            <v>0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H121">
            <v>0</v>
          </cell>
          <cell r="LI121">
            <v>0</v>
          </cell>
          <cell r="LJ121">
            <v>1</v>
          </cell>
          <cell r="LK121">
            <v>0</v>
          </cell>
          <cell r="LL121">
            <v>1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55.8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19922.942175616463</v>
          </cell>
          <cell r="OV121">
            <v>346.28899999999999</v>
          </cell>
          <cell r="OW121">
            <v>214</v>
          </cell>
          <cell r="OX121">
            <v>1</v>
          </cell>
          <cell r="OY121">
            <v>19921</v>
          </cell>
          <cell r="OZ121">
            <v>4592.4061264929987</v>
          </cell>
        </row>
        <row r="122">
          <cell r="A122" t="str">
            <v>Г</v>
          </cell>
          <cell r="B122" t="str">
            <v>1.2.4.2</v>
          </cell>
          <cell r="C122" t="str">
            <v>Наименование поселения (городского округа)</v>
          </cell>
          <cell r="D122" t="str">
            <v>Г</v>
          </cell>
          <cell r="E122">
            <v>0</v>
          </cell>
          <cell r="H122">
            <v>0</v>
          </cell>
          <cell r="J122">
            <v>4591.2724346340001</v>
          </cell>
          <cell r="K122">
            <v>0</v>
          </cell>
          <cell r="L122">
            <v>4591.2724346340001</v>
          </cell>
          <cell r="M122">
            <v>0</v>
          </cell>
          <cell r="N122">
            <v>0</v>
          </cell>
          <cell r="O122">
            <v>170.67717430038584</v>
          </cell>
          <cell r="P122">
            <v>2407.3937657889996</v>
          </cell>
          <cell r="Q122">
            <v>2013.2014945446142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3466.8500087699999</v>
          </cell>
          <cell r="DH122">
            <v>0</v>
          </cell>
          <cell r="DI122">
            <v>3466.8500087699999</v>
          </cell>
          <cell r="DJ122">
            <v>36.684146650000002</v>
          </cell>
          <cell r="DK122">
            <v>1997.2028118200003</v>
          </cell>
          <cell r="DL122">
            <v>1190.2507855899999</v>
          </cell>
          <cell r="DM122">
            <v>242.71226471</v>
          </cell>
          <cell r="DN122">
            <v>2408.0854113406808</v>
          </cell>
          <cell r="DS122">
            <v>0</v>
          </cell>
          <cell r="DT122">
            <v>84</v>
          </cell>
          <cell r="DU122">
            <v>716.27869118855017</v>
          </cell>
          <cell r="DV122">
            <v>1607.8067201521303</v>
          </cell>
          <cell r="DW122">
            <v>716.27869118855017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4276.1768974300003</v>
          </cell>
          <cell r="ED122">
            <v>192.46159611999997</v>
          </cell>
          <cell r="EE122">
            <v>2578.9925768100002</v>
          </cell>
          <cell r="EF122">
            <v>1324.0510200399999</v>
          </cell>
          <cell r="EG122">
            <v>180.67170436000001</v>
          </cell>
          <cell r="EH122">
            <v>517.99511308000001</v>
          </cell>
          <cell r="EI122">
            <v>0</v>
          </cell>
          <cell r="EJ122">
            <v>309.99903376999998</v>
          </cell>
          <cell r="EK122">
            <v>188.35102584999998</v>
          </cell>
          <cell r="EL122">
            <v>19.64505346</v>
          </cell>
          <cell r="EM122">
            <v>952.90282632999993</v>
          </cell>
          <cell r="EN122">
            <v>184.28371113</v>
          </cell>
          <cell r="EO122">
            <v>519.59158761999993</v>
          </cell>
          <cell r="EP122">
            <v>207.97159898000004</v>
          </cell>
          <cell r="EQ122">
            <v>41.055928600000001</v>
          </cell>
          <cell r="ER122">
            <v>2805.2789580200001</v>
          </cell>
          <cell r="ES122">
            <v>8.177884989999999</v>
          </cell>
          <cell r="ET122">
            <v>1749.4019554199999</v>
          </cell>
          <cell r="EU122">
            <v>927.72839521000003</v>
          </cell>
          <cell r="EV122">
            <v>119.97072230000001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2805.2789580200001</v>
          </cell>
          <cell r="FC122">
            <v>8.177884989999999</v>
          </cell>
          <cell r="FD122">
            <v>1749.4019554199999</v>
          </cell>
          <cell r="FE122">
            <v>927.72839521000003</v>
          </cell>
          <cell r="FF122">
            <v>119.97072230000001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3464.8544089900006</v>
          </cell>
          <cell r="GA122">
            <v>0</v>
          </cell>
          <cell r="GB122">
            <v>158.99700000000001</v>
          </cell>
          <cell r="GC122">
            <v>0</v>
          </cell>
          <cell r="GD122">
            <v>698.12799999999993</v>
          </cell>
          <cell r="GE122">
            <v>638.42799999999988</v>
          </cell>
          <cell r="GF122">
            <v>0</v>
          </cell>
          <cell r="GG122">
            <v>59.7</v>
          </cell>
          <cell r="GH122">
            <v>4800</v>
          </cell>
          <cell r="GI122">
            <v>0</v>
          </cell>
          <cell r="GJ122">
            <v>4800</v>
          </cell>
          <cell r="GK122">
            <v>5951.329949809804</v>
          </cell>
          <cell r="GL122">
            <v>0</v>
          </cell>
          <cell r="GM122">
            <v>111.2</v>
          </cell>
          <cell r="GN122">
            <v>0</v>
          </cell>
          <cell r="GO122">
            <v>223.44755331708038</v>
          </cell>
          <cell r="GP122">
            <v>152.44755331708035</v>
          </cell>
          <cell r="GQ122">
            <v>71</v>
          </cell>
          <cell r="GR122">
            <v>0</v>
          </cell>
          <cell r="GS122">
            <v>19182</v>
          </cell>
          <cell r="GT122">
            <v>0</v>
          </cell>
          <cell r="GU122">
            <v>19182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5951.329949809804</v>
          </cell>
          <cell r="ID122">
            <v>0</v>
          </cell>
          <cell r="IE122">
            <v>111.2</v>
          </cell>
          <cell r="IF122">
            <v>0</v>
          </cell>
          <cell r="IG122">
            <v>223.44755331708038</v>
          </cell>
          <cell r="IH122">
            <v>152.44755331708035</v>
          </cell>
          <cell r="II122">
            <v>71</v>
          </cell>
          <cell r="IJ122">
            <v>0</v>
          </cell>
          <cell r="IK122">
            <v>19182</v>
          </cell>
          <cell r="IL122">
            <v>0</v>
          </cell>
          <cell r="IM122">
            <v>19182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343.54416596300001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8701</v>
          </cell>
          <cell r="JH122">
            <v>0</v>
          </cell>
          <cell r="JI122">
            <v>8701</v>
          </cell>
          <cell r="JJ122">
            <v>263.32833638299996</v>
          </cell>
          <cell r="JK122">
            <v>0</v>
          </cell>
          <cell r="JL122">
            <v>0</v>
          </cell>
          <cell r="JM122">
            <v>0</v>
          </cell>
          <cell r="JN122">
            <v>0</v>
          </cell>
          <cell r="JO122">
            <v>0</v>
          </cell>
          <cell r="JP122">
            <v>0</v>
          </cell>
          <cell r="JQ122">
            <v>0</v>
          </cell>
          <cell r="JR122">
            <v>8596</v>
          </cell>
          <cell r="JS122">
            <v>0</v>
          </cell>
          <cell r="JT122">
            <v>8596</v>
          </cell>
          <cell r="JU122">
            <v>46.248198900000006</v>
          </cell>
          <cell r="JV122">
            <v>0</v>
          </cell>
          <cell r="JW122">
            <v>0</v>
          </cell>
          <cell r="JX122">
            <v>0</v>
          </cell>
          <cell r="JY122">
            <v>0</v>
          </cell>
          <cell r="JZ122">
            <v>0</v>
          </cell>
          <cell r="KA122">
            <v>0</v>
          </cell>
          <cell r="KB122">
            <v>0</v>
          </cell>
          <cell r="KC122">
            <v>104</v>
          </cell>
          <cell r="KD122">
            <v>0</v>
          </cell>
          <cell r="KE122">
            <v>104</v>
          </cell>
          <cell r="KF122">
            <v>33.967630679999999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1</v>
          </cell>
          <cell r="KO122">
            <v>0</v>
          </cell>
          <cell r="KP122">
            <v>1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33.967630679999999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H122">
            <v>0</v>
          </cell>
          <cell r="LI122">
            <v>0</v>
          </cell>
          <cell r="LJ122">
            <v>1</v>
          </cell>
          <cell r="LK122">
            <v>0</v>
          </cell>
          <cell r="LL122">
            <v>1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55.8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19922.942175616463</v>
          </cell>
          <cell r="OV122">
            <v>346.28899999999999</v>
          </cell>
          <cell r="OW122">
            <v>214</v>
          </cell>
          <cell r="OX122">
            <v>1</v>
          </cell>
          <cell r="OY122">
            <v>19921</v>
          </cell>
          <cell r="OZ122">
            <v>4592.4061264929987</v>
          </cell>
        </row>
        <row r="123">
          <cell r="A123" t="str">
            <v>Г</v>
          </cell>
          <cell r="B123" t="str">
            <v>1.2.4.2.1</v>
          </cell>
          <cell r="C123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4591.2724346340001</v>
          </cell>
          <cell r="K123">
            <v>0</v>
          </cell>
          <cell r="L123">
            <v>4591.2724346340001</v>
          </cell>
          <cell r="M123">
            <v>0</v>
          </cell>
          <cell r="N123">
            <v>0</v>
          </cell>
          <cell r="O123">
            <v>170.67717430038584</v>
          </cell>
          <cell r="P123">
            <v>2407.3937657889996</v>
          </cell>
          <cell r="Q123">
            <v>2013.2014945446142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3466.8500087699999</v>
          </cell>
          <cell r="DH123">
            <v>0</v>
          </cell>
          <cell r="DI123">
            <v>3466.8500087699999</v>
          </cell>
          <cell r="DJ123">
            <v>36.684146650000002</v>
          </cell>
          <cell r="DK123">
            <v>1997.2028118200003</v>
          </cell>
          <cell r="DL123">
            <v>1190.2507855899999</v>
          </cell>
          <cell r="DM123">
            <v>242.71226471</v>
          </cell>
          <cell r="DN123">
            <v>2408.0854113406808</v>
          </cell>
          <cell r="DS123">
            <v>0</v>
          </cell>
          <cell r="DT123">
            <v>84</v>
          </cell>
          <cell r="DU123">
            <v>716.27869118855017</v>
          </cell>
          <cell r="DV123">
            <v>1607.8067201521303</v>
          </cell>
          <cell r="DW123">
            <v>716.27869118855017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4276.1768974300003</v>
          </cell>
          <cell r="ED123">
            <v>192.46159611999997</v>
          </cell>
          <cell r="EE123">
            <v>2578.9925768100002</v>
          </cell>
          <cell r="EF123">
            <v>1324.0510200399999</v>
          </cell>
          <cell r="EG123">
            <v>180.67170436000001</v>
          </cell>
          <cell r="EH123">
            <v>517.99511308000001</v>
          </cell>
          <cell r="EI123">
            <v>0</v>
          </cell>
          <cell r="EJ123">
            <v>309.99903376999998</v>
          </cell>
          <cell r="EK123">
            <v>188.35102584999998</v>
          </cell>
          <cell r="EL123">
            <v>19.64505346</v>
          </cell>
          <cell r="EM123">
            <v>952.90282632999993</v>
          </cell>
          <cell r="EN123">
            <v>184.28371113</v>
          </cell>
          <cell r="EO123">
            <v>519.59158761999993</v>
          </cell>
          <cell r="EP123">
            <v>207.97159898000004</v>
          </cell>
          <cell r="EQ123">
            <v>41.055928600000001</v>
          </cell>
          <cell r="ER123">
            <v>2805.2789580200001</v>
          </cell>
          <cell r="ES123">
            <v>8.177884989999999</v>
          </cell>
          <cell r="ET123">
            <v>1749.4019554199999</v>
          </cell>
          <cell r="EU123">
            <v>927.72839521000003</v>
          </cell>
          <cell r="EV123">
            <v>119.97072230000001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2805.2789580200001</v>
          </cell>
          <cell r="FC123">
            <v>8.177884989999999</v>
          </cell>
          <cell r="FD123">
            <v>1749.4019554199999</v>
          </cell>
          <cell r="FE123">
            <v>927.72839521000003</v>
          </cell>
          <cell r="FF123">
            <v>119.97072230000001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3464.8544089900006</v>
          </cell>
          <cell r="GA123">
            <v>0</v>
          </cell>
          <cell r="GB123">
            <v>158.99700000000001</v>
          </cell>
          <cell r="GC123">
            <v>0</v>
          </cell>
          <cell r="GD123">
            <v>698.12799999999993</v>
          </cell>
          <cell r="GE123">
            <v>638.42799999999988</v>
          </cell>
          <cell r="GF123">
            <v>0</v>
          </cell>
          <cell r="GG123">
            <v>59.7</v>
          </cell>
          <cell r="GH123">
            <v>4800</v>
          </cell>
          <cell r="GI123">
            <v>0</v>
          </cell>
          <cell r="GJ123">
            <v>4800</v>
          </cell>
          <cell r="GK123">
            <v>5951.329949809804</v>
          </cell>
          <cell r="GL123">
            <v>0</v>
          </cell>
          <cell r="GM123">
            <v>111.2</v>
          </cell>
          <cell r="GN123">
            <v>0</v>
          </cell>
          <cell r="GO123">
            <v>223.44755331708038</v>
          </cell>
          <cell r="GP123">
            <v>152.44755331708035</v>
          </cell>
          <cell r="GQ123">
            <v>71</v>
          </cell>
          <cell r="GR123">
            <v>0</v>
          </cell>
          <cell r="GS123">
            <v>19182</v>
          </cell>
          <cell r="GT123">
            <v>0</v>
          </cell>
          <cell r="GU123">
            <v>19182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5951.329949809804</v>
          </cell>
          <cell r="ID123">
            <v>0</v>
          </cell>
          <cell r="IE123">
            <v>111.2</v>
          </cell>
          <cell r="IF123">
            <v>0</v>
          </cell>
          <cell r="IG123">
            <v>223.44755331708038</v>
          </cell>
          <cell r="IH123">
            <v>152.44755331708035</v>
          </cell>
          <cell r="II123">
            <v>71</v>
          </cell>
          <cell r="IJ123">
            <v>0</v>
          </cell>
          <cell r="IK123">
            <v>19182</v>
          </cell>
          <cell r="IL123">
            <v>0</v>
          </cell>
          <cell r="IM123">
            <v>19182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343.54416596300001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8701</v>
          </cell>
          <cell r="JH123">
            <v>0</v>
          </cell>
          <cell r="JI123">
            <v>8701</v>
          </cell>
          <cell r="JJ123">
            <v>263.32833638299996</v>
          </cell>
          <cell r="JK123">
            <v>0</v>
          </cell>
          <cell r="JL123">
            <v>0</v>
          </cell>
          <cell r="JM123">
            <v>0</v>
          </cell>
          <cell r="JN123">
            <v>0</v>
          </cell>
          <cell r="JO123">
            <v>0</v>
          </cell>
          <cell r="JP123">
            <v>0</v>
          </cell>
          <cell r="JQ123">
            <v>0</v>
          </cell>
          <cell r="JR123">
            <v>8596</v>
          </cell>
          <cell r="JS123">
            <v>0</v>
          </cell>
          <cell r="JT123">
            <v>8596</v>
          </cell>
          <cell r="JU123">
            <v>46.248198900000006</v>
          </cell>
          <cell r="JV123">
            <v>0</v>
          </cell>
          <cell r="JW123">
            <v>0</v>
          </cell>
          <cell r="JX123">
            <v>0</v>
          </cell>
          <cell r="JY123">
            <v>0</v>
          </cell>
          <cell r="JZ123">
            <v>0</v>
          </cell>
          <cell r="KA123">
            <v>0</v>
          </cell>
          <cell r="KB123">
            <v>0</v>
          </cell>
          <cell r="KC123">
            <v>104</v>
          </cell>
          <cell r="KD123">
            <v>0</v>
          </cell>
          <cell r="KE123">
            <v>104</v>
          </cell>
          <cell r="KF123">
            <v>33.967630679999999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1</v>
          </cell>
          <cell r="KO123">
            <v>0</v>
          </cell>
          <cell r="KP123">
            <v>1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33.967630679999999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H123">
            <v>0</v>
          </cell>
          <cell r="LI123">
            <v>0</v>
          </cell>
          <cell r="LJ123">
            <v>1</v>
          </cell>
          <cell r="LK123">
            <v>0</v>
          </cell>
          <cell r="LL123">
            <v>1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55.8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19922.942175616463</v>
          </cell>
          <cell r="OV123">
            <v>346.28899999999999</v>
          </cell>
          <cell r="OW123">
            <v>214</v>
          </cell>
          <cell r="OX123">
            <v>1</v>
          </cell>
          <cell r="OY123">
            <v>19921</v>
          </cell>
          <cell r="OZ123">
            <v>4592.4061264929987</v>
          </cell>
        </row>
        <row r="124">
          <cell r="A124" t="str">
            <v>Г</v>
          </cell>
          <cell r="B124" t="str">
            <v>1.2.4.2.2</v>
          </cell>
          <cell r="C124" t="str">
            <v>Строительство, реконструкция, модернизация и техническое перевооружение тепловых сетей,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4591.2724346340001</v>
          </cell>
          <cell r="K124">
            <v>0</v>
          </cell>
          <cell r="L124">
            <v>4591.2724346340001</v>
          </cell>
          <cell r="M124">
            <v>0</v>
          </cell>
          <cell r="N124">
            <v>0</v>
          </cell>
          <cell r="O124">
            <v>170.67717430038584</v>
          </cell>
          <cell r="P124">
            <v>2407.3937657889996</v>
          </cell>
          <cell r="Q124">
            <v>2013.2014945446142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3466.8500087699999</v>
          </cell>
          <cell r="DH124">
            <v>0</v>
          </cell>
          <cell r="DI124">
            <v>3466.8500087699999</v>
          </cell>
          <cell r="DJ124">
            <v>36.684146650000002</v>
          </cell>
          <cell r="DK124">
            <v>1997.2028118200003</v>
          </cell>
          <cell r="DL124">
            <v>1190.2507855899999</v>
          </cell>
          <cell r="DM124">
            <v>242.71226471</v>
          </cell>
          <cell r="DN124">
            <v>2408.0854113406808</v>
          </cell>
          <cell r="DS124">
            <v>0</v>
          </cell>
          <cell r="DT124">
            <v>84</v>
          </cell>
          <cell r="DU124">
            <v>716.27869118855017</v>
          </cell>
          <cell r="DV124">
            <v>1607.8067201521303</v>
          </cell>
          <cell r="DW124">
            <v>716.27869118855017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4276.1768974300003</v>
          </cell>
          <cell r="ED124">
            <v>192.46159611999997</v>
          </cell>
          <cell r="EE124">
            <v>2578.9925768100002</v>
          </cell>
          <cell r="EF124">
            <v>1324.0510200399999</v>
          </cell>
          <cell r="EG124">
            <v>180.67170436000001</v>
          </cell>
          <cell r="EH124">
            <v>517.99511308000001</v>
          </cell>
          <cell r="EI124">
            <v>0</v>
          </cell>
          <cell r="EJ124">
            <v>309.99903376999998</v>
          </cell>
          <cell r="EK124">
            <v>188.35102584999998</v>
          </cell>
          <cell r="EL124">
            <v>19.64505346</v>
          </cell>
          <cell r="EM124">
            <v>952.90282632999993</v>
          </cell>
          <cell r="EN124">
            <v>184.28371113</v>
          </cell>
          <cell r="EO124">
            <v>519.59158761999993</v>
          </cell>
          <cell r="EP124">
            <v>207.97159898000004</v>
          </cell>
          <cell r="EQ124">
            <v>41.055928600000001</v>
          </cell>
          <cell r="ER124">
            <v>2805.2789580200001</v>
          </cell>
          <cell r="ES124">
            <v>8.177884989999999</v>
          </cell>
          <cell r="ET124">
            <v>1749.4019554199999</v>
          </cell>
          <cell r="EU124">
            <v>927.72839521000003</v>
          </cell>
          <cell r="EV124">
            <v>119.97072230000001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2805.2789580200001</v>
          </cell>
          <cell r="FC124">
            <v>8.177884989999999</v>
          </cell>
          <cell r="FD124">
            <v>1749.4019554199999</v>
          </cell>
          <cell r="FE124">
            <v>927.72839521000003</v>
          </cell>
          <cell r="FF124">
            <v>119.97072230000001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3464.8544089900006</v>
          </cell>
          <cell r="GA124">
            <v>0</v>
          </cell>
          <cell r="GB124">
            <v>158.99700000000001</v>
          </cell>
          <cell r="GC124">
            <v>0</v>
          </cell>
          <cell r="GD124">
            <v>698.12799999999993</v>
          </cell>
          <cell r="GE124">
            <v>638.42799999999988</v>
          </cell>
          <cell r="GF124">
            <v>0</v>
          </cell>
          <cell r="GG124">
            <v>59.7</v>
          </cell>
          <cell r="GH124">
            <v>4800</v>
          </cell>
          <cell r="GI124">
            <v>0</v>
          </cell>
          <cell r="GJ124">
            <v>4800</v>
          </cell>
          <cell r="GK124">
            <v>5951.329949809804</v>
          </cell>
          <cell r="GL124">
            <v>0</v>
          </cell>
          <cell r="GM124">
            <v>111.2</v>
          </cell>
          <cell r="GN124">
            <v>0</v>
          </cell>
          <cell r="GO124">
            <v>223.44755331708038</v>
          </cell>
          <cell r="GP124">
            <v>152.44755331708035</v>
          </cell>
          <cell r="GQ124">
            <v>71</v>
          </cell>
          <cell r="GR124">
            <v>0</v>
          </cell>
          <cell r="GS124">
            <v>19182</v>
          </cell>
          <cell r="GT124">
            <v>0</v>
          </cell>
          <cell r="GU124">
            <v>19182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5951.329949809804</v>
          </cell>
          <cell r="ID124">
            <v>0</v>
          </cell>
          <cell r="IE124">
            <v>111.2</v>
          </cell>
          <cell r="IF124">
            <v>0</v>
          </cell>
          <cell r="IG124">
            <v>223.44755331708038</v>
          </cell>
          <cell r="IH124">
            <v>152.44755331708035</v>
          </cell>
          <cell r="II124">
            <v>71</v>
          </cell>
          <cell r="IJ124">
            <v>0</v>
          </cell>
          <cell r="IK124">
            <v>19182</v>
          </cell>
          <cell r="IL124">
            <v>0</v>
          </cell>
          <cell r="IM124">
            <v>19182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343.54416596300001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8701</v>
          </cell>
          <cell r="JH124">
            <v>0</v>
          </cell>
          <cell r="JI124">
            <v>8701</v>
          </cell>
          <cell r="JJ124">
            <v>263.32833638299996</v>
          </cell>
          <cell r="JK124">
            <v>0</v>
          </cell>
          <cell r="JL124">
            <v>0</v>
          </cell>
          <cell r="JM124">
            <v>0</v>
          </cell>
          <cell r="JN124">
            <v>0</v>
          </cell>
          <cell r="JO124">
            <v>0</v>
          </cell>
          <cell r="JP124">
            <v>0</v>
          </cell>
          <cell r="JQ124">
            <v>0</v>
          </cell>
          <cell r="JR124">
            <v>8596</v>
          </cell>
          <cell r="JS124">
            <v>0</v>
          </cell>
          <cell r="JT124">
            <v>8596</v>
          </cell>
          <cell r="JU124">
            <v>46.248198900000006</v>
          </cell>
          <cell r="JV124">
            <v>0</v>
          </cell>
          <cell r="JW124">
            <v>0</v>
          </cell>
          <cell r="JX124">
            <v>0</v>
          </cell>
          <cell r="JY124">
            <v>0</v>
          </cell>
          <cell r="JZ124">
            <v>0</v>
          </cell>
          <cell r="KA124">
            <v>0</v>
          </cell>
          <cell r="KB124">
            <v>0</v>
          </cell>
          <cell r="KC124">
            <v>104</v>
          </cell>
          <cell r="KD124">
            <v>0</v>
          </cell>
          <cell r="KE124">
            <v>104</v>
          </cell>
          <cell r="KF124">
            <v>33.967630679999999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1</v>
          </cell>
          <cell r="KO124">
            <v>0</v>
          </cell>
          <cell r="KP124">
            <v>1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33.967630679999999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H124">
            <v>0</v>
          </cell>
          <cell r="LI124">
            <v>0</v>
          </cell>
          <cell r="LJ124">
            <v>1</v>
          </cell>
          <cell r="LK124">
            <v>0</v>
          </cell>
          <cell r="LL124">
            <v>1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55.8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19922.942175616463</v>
          </cell>
          <cell r="OV124">
            <v>346.28899999999999</v>
          </cell>
          <cell r="OW124">
            <v>214</v>
          </cell>
          <cell r="OX124">
            <v>1</v>
          </cell>
          <cell r="OY124">
            <v>19921</v>
          </cell>
          <cell r="OZ124">
            <v>4592.4061264929987</v>
          </cell>
        </row>
        <row r="125">
          <cell r="A125" t="str">
            <v>Г</v>
          </cell>
          <cell r="B125" t="str">
            <v>1.2.5</v>
          </cell>
          <cell r="C125" t="str">
            <v>Новое строительство,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4591.2724346340001</v>
          </cell>
          <cell r="K125">
            <v>0</v>
          </cell>
          <cell r="L125">
            <v>4591.2724346340001</v>
          </cell>
          <cell r="M125">
            <v>0</v>
          </cell>
          <cell r="N125">
            <v>0</v>
          </cell>
          <cell r="O125">
            <v>170.67717430038584</v>
          </cell>
          <cell r="P125">
            <v>2407.3937657889996</v>
          </cell>
          <cell r="Q125">
            <v>2013.2014945446142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3466.8500087699999</v>
          </cell>
          <cell r="DH125">
            <v>0</v>
          </cell>
          <cell r="DI125">
            <v>3466.8500087699999</v>
          </cell>
          <cell r="DJ125">
            <v>36.684146650000002</v>
          </cell>
          <cell r="DK125">
            <v>1997.2028118200003</v>
          </cell>
          <cell r="DL125">
            <v>1190.2507855899999</v>
          </cell>
          <cell r="DM125">
            <v>242.71226471</v>
          </cell>
          <cell r="DN125">
            <v>2408.0854113406808</v>
          </cell>
          <cell r="DS125">
            <v>0</v>
          </cell>
          <cell r="DT125">
            <v>84</v>
          </cell>
          <cell r="DU125">
            <v>716.27869118855017</v>
          </cell>
          <cell r="DV125">
            <v>1607.8067201521303</v>
          </cell>
          <cell r="DW125">
            <v>716.27869118855017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4276.1768974300003</v>
          </cell>
          <cell r="ED125">
            <v>192.46159611999997</v>
          </cell>
          <cell r="EE125">
            <v>2578.9925768100002</v>
          </cell>
          <cell r="EF125">
            <v>1324.0510200399999</v>
          </cell>
          <cell r="EG125">
            <v>180.67170436000001</v>
          </cell>
          <cell r="EH125">
            <v>517.99511308000001</v>
          </cell>
          <cell r="EI125">
            <v>0</v>
          </cell>
          <cell r="EJ125">
            <v>309.99903376999998</v>
          </cell>
          <cell r="EK125">
            <v>188.35102584999998</v>
          </cell>
          <cell r="EL125">
            <v>19.64505346</v>
          </cell>
          <cell r="EM125">
            <v>952.90282632999993</v>
          </cell>
          <cell r="EN125">
            <v>184.28371113</v>
          </cell>
          <cell r="EO125">
            <v>519.59158761999993</v>
          </cell>
          <cell r="EP125">
            <v>207.97159898000004</v>
          </cell>
          <cell r="EQ125">
            <v>41.055928600000001</v>
          </cell>
          <cell r="ER125">
            <v>2805.2789580200001</v>
          </cell>
          <cell r="ES125">
            <v>8.177884989999999</v>
          </cell>
          <cell r="ET125">
            <v>1749.4019554199999</v>
          </cell>
          <cell r="EU125">
            <v>927.72839521000003</v>
          </cell>
          <cell r="EV125">
            <v>119.97072230000001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2805.2789580200001</v>
          </cell>
          <cell r="FC125">
            <v>8.177884989999999</v>
          </cell>
          <cell r="FD125">
            <v>1749.4019554199999</v>
          </cell>
          <cell r="FE125">
            <v>927.72839521000003</v>
          </cell>
          <cell r="FF125">
            <v>119.97072230000001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3464.8544089900006</v>
          </cell>
          <cell r="GA125">
            <v>0</v>
          </cell>
          <cell r="GB125">
            <v>158.99700000000001</v>
          </cell>
          <cell r="GC125">
            <v>0</v>
          </cell>
          <cell r="GD125">
            <v>698.12799999999993</v>
          </cell>
          <cell r="GE125">
            <v>638.42799999999988</v>
          </cell>
          <cell r="GF125">
            <v>0</v>
          </cell>
          <cell r="GG125">
            <v>59.7</v>
          </cell>
          <cell r="GH125">
            <v>4800</v>
          </cell>
          <cell r="GI125">
            <v>0</v>
          </cell>
          <cell r="GJ125">
            <v>4800</v>
          </cell>
          <cell r="GK125">
            <v>5951.329949809804</v>
          </cell>
          <cell r="GL125">
            <v>0</v>
          </cell>
          <cell r="GM125">
            <v>111.2</v>
          </cell>
          <cell r="GN125">
            <v>0</v>
          </cell>
          <cell r="GO125">
            <v>223.44755331708038</v>
          </cell>
          <cell r="GP125">
            <v>152.44755331708035</v>
          </cell>
          <cell r="GQ125">
            <v>71</v>
          </cell>
          <cell r="GR125">
            <v>0</v>
          </cell>
          <cell r="GS125">
            <v>19182</v>
          </cell>
          <cell r="GT125">
            <v>0</v>
          </cell>
          <cell r="GU125">
            <v>19182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5951.329949809804</v>
          </cell>
          <cell r="ID125">
            <v>0</v>
          </cell>
          <cell r="IE125">
            <v>111.2</v>
          </cell>
          <cell r="IF125">
            <v>0</v>
          </cell>
          <cell r="IG125">
            <v>223.44755331708038</v>
          </cell>
          <cell r="IH125">
            <v>152.44755331708035</v>
          </cell>
          <cell r="II125">
            <v>71</v>
          </cell>
          <cell r="IJ125">
            <v>0</v>
          </cell>
          <cell r="IK125">
            <v>19182</v>
          </cell>
          <cell r="IL125">
            <v>0</v>
          </cell>
          <cell r="IM125">
            <v>19182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343.54416596300001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8701</v>
          </cell>
          <cell r="JH125">
            <v>0</v>
          </cell>
          <cell r="JI125">
            <v>8701</v>
          </cell>
          <cell r="JJ125">
            <v>263.32833638299996</v>
          </cell>
          <cell r="JK125">
            <v>0</v>
          </cell>
          <cell r="JL125">
            <v>0</v>
          </cell>
          <cell r="JM125">
            <v>0</v>
          </cell>
          <cell r="JN125">
            <v>0</v>
          </cell>
          <cell r="JO125">
            <v>0</v>
          </cell>
          <cell r="JP125">
            <v>0</v>
          </cell>
          <cell r="JQ125">
            <v>0</v>
          </cell>
          <cell r="JR125">
            <v>8596</v>
          </cell>
          <cell r="JS125">
            <v>0</v>
          </cell>
          <cell r="JT125">
            <v>8596</v>
          </cell>
          <cell r="JU125">
            <v>46.248198900000006</v>
          </cell>
          <cell r="JV125">
            <v>0</v>
          </cell>
          <cell r="JW125">
            <v>0</v>
          </cell>
          <cell r="JX125">
            <v>0</v>
          </cell>
          <cell r="JY125">
            <v>0</v>
          </cell>
          <cell r="JZ125">
            <v>0</v>
          </cell>
          <cell r="KA125">
            <v>0</v>
          </cell>
          <cell r="KB125">
            <v>0</v>
          </cell>
          <cell r="KC125">
            <v>104</v>
          </cell>
          <cell r="KD125">
            <v>0</v>
          </cell>
          <cell r="KE125">
            <v>104</v>
          </cell>
          <cell r="KF125">
            <v>33.967630679999999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1</v>
          </cell>
          <cell r="KO125">
            <v>0</v>
          </cell>
          <cell r="KP125">
            <v>1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33.967630679999999</v>
          </cell>
          <cell r="LC125">
            <v>0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H125">
            <v>0</v>
          </cell>
          <cell r="LI125">
            <v>0</v>
          </cell>
          <cell r="LJ125">
            <v>1</v>
          </cell>
          <cell r="LK125">
            <v>0</v>
          </cell>
          <cell r="LL125">
            <v>1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55.8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19922.942175616463</v>
          </cell>
          <cell r="OV125">
            <v>346.28899999999999</v>
          </cell>
          <cell r="OW125">
            <v>214</v>
          </cell>
          <cell r="OX125">
            <v>1</v>
          </cell>
          <cell r="OY125">
            <v>19921</v>
          </cell>
          <cell r="OZ125">
            <v>4592.4061264929987</v>
          </cell>
        </row>
        <row r="126">
          <cell r="A126" t="str">
            <v>Г</v>
          </cell>
          <cell r="B126" t="str">
            <v>1.2.5.1</v>
          </cell>
          <cell r="C126" t="str">
            <v>Новое строительство объектов по производству электрической энергии,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4591.2724346340001</v>
          </cell>
          <cell r="K126">
            <v>0</v>
          </cell>
          <cell r="L126">
            <v>4591.2724346340001</v>
          </cell>
          <cell r="M126">
            <v>0</v>
          </cell>
          <cell r="N126">
            <v>0</v>
          </cell>
          <cell r="O126">
            <v>170.67717430038584</v>
          </cell>
          <cell r="P126">
            <v>2407.3937657889996</v>
          </cell>
          <cell r="Q126">
            <v>2013.2014945446142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3466.8500087699999</v>
          </cell>
          <cell r="DH126">
            <v>0</v>
          </cell>
          <cell r="DI126">
            <v>3466.8500087699999</v>
          </cell>
          <cell r="DJ126">
            <v>36.684146650000002</v>
          </cell>
          <cell r="DK126">
            <v>1997.2028118200003</v>
          </cell>
          <cell r="DL126">
            <v>1190.2507855899999</v>
          </cell>
          <cell r="DM126">
            <v>242.71226471</v>
          </cell>
          <cell r="DN126">
            <v>2408.0854113406808</v>
          </cell>
          <cell r="DS126">
            <v>0</v>
          </cell>
          <cell r="DT126">
            <v>84</v>
          </cell>
          <cell r="DU126">
            <v>716.27869118855017</v>
          </cell>
          <cell r="DV126">
            <v>1607.8067201521303</v>
          </cell>
          <cell r="DW126">
            <v>716.27869118855017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4276.1768974300003</v>
          </cell>
          <cell r="ED126">
            <v>192.46159611999997</v>
          </cell>
          <cell r="EE126">
            <v>2578.9925768100002</v>
          </cell>
          <cell r="EF126">
            <v>1324.0510200399999</v>
          </cell>
          <cell r="EG126">
            <v>180.67170436000001</v>
          </cell>
          <cell r="EH126">
            <v>517.99511308000001</v>
          </cell>
          <cell r="EI126">
            <v>0</v>
          </cell>
          <cell r="EJ126">
            <v>309.99903376999998</v>
          </cell>
          <cell r="EK126">
            <v>188.35102584999998</v>
          </cell>
          <cell r="EL126">
            <v>19.64505346</v>
          </cell>
          <cell r="EM126">
            <v>952.90282632999993</v>
          </cell>
          <cell r="EN126">
            <v>184.28371113</v>
          </cell>
          <cell r="EO126">
            <v>519.59158761999993</v>
          </cell>
          <cell r="EP126">
            <v>207.97159898000004</v>
          </cell>
          <cell r="EQ126">
            <v>41.055928600000001</v>
          </cell>
          <cell r="ER126">
            <v>2805.2789580200001</v>
          </cell>
          <cell r="ES126">
            <v>8.177884989999999</v>
          </cell>
          <cell r="ET126">
            <v>1749.4019554199999</v>
          </cell>
          <cell r="EU126">
            <v>927.72839521000003</v>
          </cell>
          <cell r="EV126">
            <v>119.97072230000001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2805.2789580200001</v>
          </cell>
          <cell r="FC126">
            <v>8.177884989999999</v>
          </cell>
          <cell r="FD126">
            <v>1749.4019554199999</v>
          </cell>
          <cell r="FE126">
            <v>927.72839521000003</v>
          </cell>
          <cell r="FF126">
            <v>119.97072230000001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3464.8544089900006</v>
          </cell>
          <cell r="GA126">
            <v>0</v>
          </cell>
          <cell r="GB126">
            <v>158.99700000000001</v>
          </cell>
          <cell r="GC126">
            <v>0</v>
          </cell>
          <cell r="GD126">
            <v>698.12799999999993</v>
          </cell>
          <cell r="GE126">
            <v>638.42799999999988</v>
          </cell>
          <cell r="GF126">
            <v>0</v>
          </cell>
          <cell r="GG126">
            <v>59.7</v>
          </cell>
          <cell r="GH126">
            <v>4800</v>
          </cell>
          <cell r="GI126">
            <v>0</v>
          </cell>
          <cell r="GJ126">
            <v>4800</v>
          </cell>
          <cell r="GK126">
            <v>5951.329949809804</v>
          </cell>
          <cell r="GL126">
            <v>0</v>
          </cell>
          <cell r="GM126">
            <v>111.2</v>
          </cell>
          <cell r="GN126">
            <v>0</v>
          </cell>
          <cell r="GO126">
            <v>223.44755331708038</v>
          </cell>
          <cell r="GP126">
            <v>152.44755331708035</v>
          </cell>
          <cell r="GQ126">
            <v>71</v>
          </cell>
          <cell r="GR126">
            <v>0</v>
          </cell>
          <cell r="GS126">
            <v>19182</v>
          </cell>
          <cell r="GT126">
            <v>0</v>
          </cell>
          <cell r="GU126">
            <v>19182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5951.329949809804</v>
          </cell>
          <cell r="ID126">
            <v>0</v>
          </cell>
          <cell r="IE126">
            <v>111.2</v>
          </cell>
          <cell r="IF126">
            <v>0</v>
          </cell>
          <cell r="IG126">
            <v>223.44755331708038</v>
          </cell>
          <cell r="IH126">
            <v>152.44755331708035</v>
          </cell>
          <cell r="II126">
            <v>71</v>
          </cell>
          <cell r="IJ126">
            <v>0</v>
          </cell>
          <cell r="IK126">
            <v>19182</v>
          </cell>
          <cell r="IL126">
            <v>0</v>
          </cell>
          <cell r="IM126">
            <v>19182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343.54416596300001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8701</v>
          </cell>
          <cell r="JH126">
            <v>0</v>
          </cell>
          <cell r="JI126">
            <v>8701</v>
          </cell>
          <cell r="JJ126">
            <v>263.32833638299996</v>
          </cell>
          <cell r="JK126">
            <v>0</v>
          </cell>
          <cell r="JL126">
            <v>0</v>
          </cell>
          <cell r="JM126">
            <v>0</v>
          </cell>
          <cell r="JN126">
            <v>0</v>
          </cell>
          <cell r="JO126">
            <v>0</v>
          </cell>
          <cell r="JP126">
            <v>0</v>
          </cell>
          <cell r="JQ126">
            <v>0</v>
          </cell>
          <cell r="JR126">
            <v>8596</v>
          </cell>
          <cell r="JS126">
            <v>0</v>
          </cell>
          <cell r="JT126">
            <v>8596</v>
          </cell>
          <cell r="JU126">
            <v>46.248198900000006</v>
          </cell>
          <cell r="JV126">
            <v>0</v>
          </cell>
          <cell r="JW126">
            <v>0</v>
          </cell>
          <cell r="JX126">
            <v>0</v>
          </cell>
          <cell r="JY126">
            <v>0</v>
          </cell>
          <cell r="JZ126">
            <v>0</v>
          </cell>
          <cell r="KA126">
            <v>0</v>
          </cell>
          <cell r="KB126">
            <v>0</v>
          </cell>
          <cell r="KC126">
            <v>104</v>
          </cell>
          <cell r="KD126">
            <v>0</v>
          </cell>
          <cell r="KE126">
            <v>104</v>
          </cell>
          <cell r="KF126">
            <v>33.967630679999999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1</v>
          </cell>
          <cell r="KO126">
            <v>0</v>
          </cell>
          <cell r="KP126">
            <v>1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33.967630679999999</v>
          </cell>
          <cell r="LC126">
            <v>0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H126">
            <v>0</v>
          </cell>
          <cell r="LI126">
            <v>0</v>
          </cell>
          <cell r="LJ126">
            <v>1</v>
          </cell>
          <cell r="LK126">
            <v>0</v>
          </cell>
          <cell r="LL126">
            <v>1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55.8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19922.942175616463</v>
          </cell>
          <cell r="OV126">
            <v>346.28899999999999</v>
          </cell>
          <cell r="OW126">
            <v>214</v>
          </cell>
          <cell r="OX126">
            <v>1</v>
          </cell>
          <cell r="OY126">
            <v>19921</v>
          </cell>
          <cell r="OZ126">
            <v>4592.4061264929987</v>
          </cell>
        </row>
        <row r="127">
          <cell r="A127" t="str">
            <v>Г</v>
          </cell>
          <cell r="B127" t="str">
            <v>1.2.5.2</v>
          </cell>
          <cell r="C127" t="str">
            <v>Новое строительство котельных,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4591.2724346340001</v>
          </cell>
          <cell r="K127">
            <v>0</v>
          </cell>
          <cell r="L127">
            <v>4591.2724346340001</v>
          </cell>
          <cell r="M127">
            <v>0</v>
          </cell>
          <cell r="N127">
            <v>0</v>
          </cell>
          <cell r="O127">
            <v>170.67717430038584</v>
          </cell>
          <cell r="P127">
            <v>2407.3937657889996</v>
          </cell>
          <cell r="Q127">
            <v>2013.2014945446142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3466.8500087699999</v>
          </cell>
          <cell r="DH127">
            <v>0</v>
          </cell>
          <cell r="DI127">
            <v>3466.8500087699999</v>
          </cell>
          <cell r="DJ127">
            <v>36.684146650000002</v>
          </cell>
          <cell r="DK127">
            <v>1997.2028118200003</v>
          </cell>
          <cell r="DL127">
            <v>1190.2507855899999</v>
          </cell>
          <cell r="DM127">
            <v>242.71226471</v>
          </cell>
          <cell r="DN127">
            <v>2408.0854113406808</v>
          </cell>
          <cell r="DS127">
            <v>0</v>
          </cell>
          <cell r="DT127">
            <v>84</v>
          </cell>
          <cell r="DU127">
            <v>716.27869118855017</v>
          </cell>
          <cell r="DV127">
            <v>1607.8067201521303</v>
          </cell>
          <cell r="DW127">
            <v>716.27869118855017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4276.1768974300003</v>
          </cell>
          <cell r="ED127">
            <v>192.46159611999997</v>
          </cell>
          <cell r="EE127">
            <v>2578.9925768100002</v>
          </cell>
          <cell r="EF127">
            <v>1324.0510200399999</v>
          </cell>
          <cell r="EG127">
            <v>180.67170436000001</v>
          </cell>
          <cell r="EH127">
            <v>517.99511308000001</v>
          </cell>
          <cell r="EI127">
            <v>0</v>
          </cell>
          <cell r="EJ127">
            <v>309.99903376999998</v>
          </cell>
          <cell r="EK127">
            <v>188.35102584999998</v>
          </cell>
          <cell r="EL127">
            <v>19.64505346</v>
          </cell>
          <cell r="EM127">
            <v>952.90282632999993</v>
          </cell>
          <cell r="EN127">
            <v>184.28371113</v>
          </cell>
          <cell r="EO127">
            <v>519.59158761999993</v>
          </cell>
          <cell r="EP127">
            <v>207.97159898000004</v>
          </cell>
          <cell r="EQ127">
            <v>41.055928600000001</v>
          </cell>
          <cell r="ER127">
            <v>2805.2789580200001</v>
          </cell>
          <cell r="ES127">
            <v>8.177884989999999</v>
          </cell>
          <cell r="ET127">
            <v>1749.4019554199999</v>
          </cell>
          <cell r="EU127">
            <v>927.72839521000003</v>
          </cell>
          <cell r="EV127">
            <v>119.97072230000001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2805.2789580200001</v>
          </cell>
          <cell r="FC127">
            <v>8.177884989999999</v>
          </cell>
          <cell r="FD127">
            <v>1749.4019554199999</v>
          </cell>
          <cell r="FE127">
            <v>927.72839521000003</v>
          </cell>
          <cell r="FF127">
            <v>119.97072230000001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3464.8544089900006</v>
          </cell>
          <cell r="GA127">
            <v>0</v>
          </cell>
          <cell r="GB127">
            <v>158.99700000000001</v>
          </cell>
          <cell r="GC127">
            <v>0</v>
          </cell>
          <cell r="GD127">
            <v>698.12799999999993</v>
          </cell>
          <cell r="GE127">
            <v>638.42799999999988</v>
          </cell>
          <cell r="GF127">
            <v>0</v>
          </cell>
          <cell r="GG127">
            <v>59.7</v>
          </cell>
          <cell r="GH127">
            <v>4800</v>
          </cell>
          <cell r="GI127">
            <v>0</v>
          </cell>
          <cell r="GJ127">
            <v>4800</v>
          </cell>
          <cell r="GK127">
            <v>5951.329949809804</v>
          </cell>
          <cell r="GL127">
            <v>0</v>
          </cell>
          <cell r="GM127">
            <v>111.2</v>
          </cell>
          <cell r="GN127">
            <v>0</v>
          </cell>
          <cell r="GO127">
            <v>223.44755331708038</v>
          </cell>
          <cell r="GP127">
            <v>152.44755331708035</v>
          </cell>
          <cell r="GQ127">
            <v>71</v>
          </cell>
          <cell r="GR127">
            <v>0</v>
          </cell>
          <cell r="GS127">
            <v>19182</v>
          </cell>
          <cell r="GT127">
            <v>0</v>
          </cell>
          <cell r="GU127">
            <v>19182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5951.329949809804</v>
          </cell>
          <cell r="ID127">
            <v>0</v>
          </cell>
          <cell r="IE127">
            <v>111.2</v>
          </cell>
          <cell r="IF127">
            <v>0</v>
          </cell>
          <cell r="IG127">
            <v>223.44755331708038</v>
          </cell>
          <cell r="IH127">
            <v>152.44755331708035</v>
          </cell>
          <cell r="II127">
            <v>71</v>
          </cell>
          <cell r="IJ127">
            <v>0</v>
          </cell>
          <cell r="IK127">
            <v>19182</v>
          </cell>
          <cell r="IL127">
            <v>0</v>
          </cell>
          <cell r="IM127">
            <v>19182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343.54416596300001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8701</v>
          </cell>
          <cell r="JH127">
            <v>0</v>
          </cell>
          <cell r="JI127">
            <v>8701</v>
          </cell>
          <cell r="JJ127">
            <v>263.32833638299996</v>
          </cell>
          <cell r="JK127">
            <v>0</v>
          </cell>
          <cell r="JL127">
            <v>0</v>
          </cell>
          <cell r="JM127">
            <v>0</v>
          </cell>
          <cell r="JN127">
            <v>0</v>
          </cell>
          <cell r="JO127">
            <v>0</v>
          </cell>
          <cell r="JP127">
            <v>0</v>
          </cell>
          <cell r="JQ127">
            <v>0</v>
          </cell>
          <cell r="JR127">
            <v>8596</v>
          </cell>
          <cell r="JS127">
            <v>0</v>
          </cell>
          <cell r="JT127">
            <v>8596</v>
          </cell>
          <cell r="JU127">
            <v>46.248198900000006</v>
          </cell>
          <cell r="JV127">
            <v>0</v>
          </cell>
          <cell r="JW127">
            <v>0</v>
          </cell>
          <cell r="JX127">
            <v>0</v>
          </cell>
          <cell r="JY127">
            <v>0</v>
          </cell>
          <cell r="JZ127">
            <v>0</v>
          </cell>
          <cell r="KA127">
            <v>0</v>
          </cell>
          <cell r="KB127">
            <v>0</v>
          </cell>
          <cell r="KC127">
            <v>104</v>
          </cell>
          <cell r="KD127">
            <v>0</v>
          </cell>
          <cell r="KE127">
            <v>104</v>
          </cell>
          <cell r="KF127">
            <v>33.967630679999999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1</v>
          </cell>
          <cell r="KO127">
            <v>0</v>
          </cell>
          <cell r="KP127">
            <v>1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33.967630679999999</v>
          </cell>
          <cell r="LC127">
            <v>0</v>
          </cell>
          <cell r="LD127">
            <v>0</v>
          </cell>
          <cell r="LE127">
            <v>0</v>
          </cell>
          <cell r="LF127">
            <v>0</v>
          </cell>
          <cell r="LG127">
            <v>0</v>
          </cell>
          <cell r="LH127">
            <v>0</v>
          </cell>
          <cell r="LI127">
            <v>0</v>
          </cell>
          <cell r="LJ127">
            <v>1</v>
          </cell>
          <cell r="LK127">
            <v>0</v>
          </cell>
          <cell r="LL127">
            <v>1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55.8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19922.942175616463</v>
          </cell>
          <cell r="OV127">
            <v>346.28899999999999</v>
          </cell>
          <cell r="OW127">
            <v>214</v>
          </cell>
          <cell r="OX127">
            <v>1</v>
          </cell>
          <cell r="OY127">
            <v>19921</v>
          </cell>
          <cell r="OZ127">
            <v>4592.4061264929987</v>
          </cell>
        </row>
        <row r="128">
          <cell r="A128" t="str">
            <v>Г</v>
          </cell>
          <cell r="B128" t="str">
            <v>1.2.5.3</v>
          </cell>
          <cell r="C128" t="str">
            <v>Новое строительство тепловых сетей,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4591.2724346340001</v>
          </cell>
          <cell r="K128">
            <v>0</v>
          </cell>
          <cell r="L128">
            <v>4591.2724346340001</v>
          </cell>
          <cell r="M128">
            <v>0</v>
          </cell>
          <cell r="N128">
            <v>0</v>
          </cell>
          <cell r="O128">
            <v>170.67717430038584</v>
          </cell>
          <cell r="P128">
            <v>2407.3937657889996</v>
          </cell>
          <cell r="Q128">
            <v>2013.2014945446142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3466.8500087699999</v>
          </cell>
          <cell r="DH128">
            <v>0</v>
          </cell>
          <cell r="DI128">
            <v>3466.8500087699999</v>
          </cell>
          <cell r="DJ128">
            <v>36.684146650000002</v>
          </cell>
          <cell r="DK128">
            <v>1997.2028118200003</v>
          </cell>
          <cell r="DL128">
            <v>1190.2507855899999</v>
          </cell>
          <cell r="DM128">
            <v>242.71226471</v>
          </cell>
          <cell r="DN128">
            <v>2408.0854113406808</v>
          </cell>
          <cell r="DS128">
            <v>0</v>
          </cell>
          <cell r="DT128">
            <v>84</v>
          </cell>
          <cell r="DU128">
            <v>716.27869118855017</v>
          </cell>
          <cell r="DV128">
            <v>1607.8067201521303</v>
          </cell>
          <cell r="DW128">
            <v>716.27869118855017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4276.1768974300003</v>
          </cell>
          <cell r="ED128">
            <v>192.46159611999997</v>
          </cell>
          <cell r="EE128">
            <v>2578.9925768100002</v>
          </cell>
          <cell r="EF128">
            <v>1324.0510200399999</v>
          </cell>
          <cell r="EG128">
            <v>180.67170436000001</v>
          </cell>
          <cell r="EH128">
            <v>517.99511308000001</v>
          </cell>
          <cell r="EI128">
            <v>0</v>
          </cell>
          <cell r="EJ128">
            <v>309.99903376999998</v>
          </cell>
          <cell r="EK128">
            <v>188.35102584999998</v>
          </cell>
          <cell r="EL128">
            <v>19.64505346</v>
          </cell>
          <cell r="EM128">
            <v>952.90282632999993</v>
          </cell>
          <cell r="EN128">
            <v>184.28371113</v>
          </cell>
          <cell r="EO128">
            <v>519.59158761999993</v>
          </cell>
          <cell r="EP128">
            <v>207.97159898000004</v>
          </cell>
          <cell r="EQ128">
            <v>41.055928600000001</v>
          </cell>
          <cell r="ER128">
            <v>2805.2789580200001</v>
          </cell>
          <cell r="ES128">
            <v>8.177884989999999</v>
          </cell>
          <cell r="ET128">
            <v>1749.4019554199999</v>
          </cell>
          <cell r="EU128">
            <v>927.72839521000003</v>
          </cell>
          <cell r="EV128">
            <v>119.97072230000001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2805.2789580200001</v>
          </cell>
          <cell r="FC128">
            <v>8.177884989999999</v>
          </cell>
          <cell r="FD128">
            <v>1749.4019554199999</v>
          </cell>
          <cell r="FE128">
            <v>927.72839521000003</v>
          </cell>
          <cell r="FF128">
            <v>119.97072230000001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3464.8544089900006</v>
          </cell>
          <cell r="GA128">
            <v>0</v>
          </cell>
          <cell r="GB128">
            <v>158.99700000000001</v>
          </cell>
          <cell r="GC128">
            <v>0</v>
          </cell>
          <cell r="GD128">
            <v>698.12799999999993</v>
          </cell>
          <cell r="GE128">
            <v>638.42799999999988</v>
          </cell>
          <cell r="GF128">
            <v>0</v>
          </cell>
          <cell r="GG128">
            <v>59.7</v>
          </cell>
          <cell r="GH128">
            <v>4800</v>
          </cell>
          <cell r="GI128">
            <v>0</v>
          </cell>
          <cell r="GJ128">
            <v>4800</v>
          </cell>
          <cell r="GK128">
            <v>5951.329949809804</v>
          </cell>
          <cell r="GL128">
            <v>0</v>
          </cell>
          <cell r="GM128">
            <v>111.2</v>
          </cell>
          <cell r="GN128">
            <v>0</v>
          </cell>
          <cell r="GO128">
            <v>223.44755331708038</v>
          </cell>
          <cell r="GP128">
            <v>152.44755331708035</v>
          </cell>
          <cell r="GQ128">
            <v>71</v>
          </cell>
          <cell r="GR128">
            <v>0</v>
          </cell>
          <cell r="GS128">
            <v>19182</v>
          </cell>
          <cell r="GT128">
            <v>0</v>
          </cell>
          <cell r="GU128">
            <v>19182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5951.329949809804</v>
          </cell>
          <cell r="ID128">
            <v>0</v>
          </cell>
          <cell r="IE128">
            <v>111.2</v>
          </cell>
          <cell r="IF128">
            <v>0</v>
          </cell>
          <cell r="IG128">
            <v>223.44755331708038</v>
          </cell>
          <cell r="IH128">
            <v>152.44755331708035</v>
          </cell>
          <cell r="II128">
            <v>71</v>
          </cell>
          <cell r="IJ128">
            <v>0</v>
          </cell>
          <cell r="IK128">
            <v>19182</v>
          </cell>
          <cell r="IL128">
            <v>0</v>
          </cell>
          <cell r="IM128">
            <v>19182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343.54416596300001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8701</v>
          </cell>
          <cell r="JH128">
            <v>0</v>
          </cell>
          <cell r="JI128">
            <v>8701</v>
          </cell>
          <cell r="JJ128">
            <v>263.32833638299996</v>
          </cell>
          <cell r="JK128">
            <v>0</v>
          </cell>
          <cell r="JL128">
            <v>0</v>
          </cell>
          <cell r="JM128">
            <v>0</v>
          </cell>
          <cell r="JN128">
            <v>0</v>
          </cell>
          <cell r="JO128">
            <v>0</v>
          </cell>
          <cell r="JP128">
            <v>0</v>
          </cell>
          <cell r="JQ128">
            <v>0</v>
          </cell>
          <cell r="JR128">
            <v>8596</v>
          </cell>
          <cell r="JS128">
            <v>0</v>
          </cell>
          <cell r="JT128">
            <v>8596</v>
          </cell>
          <cell r="JU128">
            <v>46.248198900000006</v>
          </cell>
          <cell r="JV128">
            <v>0</v>
          </cell>
          <cell r="JW128">
            <v>0</v>
          </cell>
          <cell r="JX128">
            <v>0</v>
          </cell>
          <cell r="JY128">
            <v>0</v>
          </cell>
          <cell r="JZ128">
            <v>0</v>
          </cell>
          <cell r="KA128">
            <v>0</v>
          </cell>
          <cell r="KB128">
            <v>0</v>
          </cell>
          <cell r="KC128">
            <v>104</v>
          </cell>
          <cell r="KD128">
            <v>0</v>
          </cell>
          <cell r="KE128">
            <v>104</v>
          </cell>
          <cell r="KF128">
            <v>33.967630679999999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1</v>
          </cell>
          <cell r="KO128">
            <v>0</v>
          </cell>
          <cell r="KP128">
            <v>1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33.967630679999999</v>
          </cell>
          <cell r="LC128">
            <v>0</v>
          </cell>
          <cell r="LD128">
            <v>0</v>
          </cell>
          <cell r="LE128">
            <v>0</v>
          </cell>
          <cell r="LF128">
            <v>0</v>
          </cell>
          <cell r="LG128">
            <v>0</v>
          </cell>
          <cell r="LH128">
            <v>0</v>
          </cell>
          <cell r="LI128">
            <v>0</v>
          </cell>
          <cell r="LJ128">
            <v>1</v>
          </cell>
          <cell r="LK128">
            <v>0</v>
          </cell>
          <cell r="LL128">
            <v>1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55.8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19922.942175616463</v>
          </cell>
          <cell r="OV128">
            <v>346.28899999999999</v>
          </cell>
          <cell r="OW128">
            <v>214</v>
          </cell>
          <cell r="OX128">
            <v>1</v>
          </cell>
          <cell r="OY128">
            <v>19921</v>
          </cell>
          <cell r="OZ128">
            <v>4592.4061264929987</v>
          </cell>
        </row>
        <row r="129">
          <cell r="A129" t="str">
            <v>Г</v>
          </cell>
          <cell r="B129" t="str">
            <v>1.2.5.4</v>
          </cell>
          <cell r="C129" t="str">
            <v>Прочее новое строительство,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4591.2724346340001</v>
          </cell>
          <cell r="K129">
            <v>0</v>
          </cell>
          <cell r="L129">
            <v>4591.2724346340001</v>
          </cell>
          <cell r="M129">
            <v>0</v>
          </cell>
          <cell r="N129">
            <v>0</v>
          </cell>
          <cell r="O129">
            <v>170.67717430038584</v>
          </cell>
          <cell r="P129">
            <v>2407.3937657889996</v>
          </cell>
          <cell r="Q129">
            <v>2013.2014945446142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3466.8500087699999</v>
          </cell>
          <cell r="DH129">
            <v>0</v>
          </cell>
          <cell r="DI129">
            <v>3466.8500087699999</v>
          </cell>
          <cell r="DJ129">
            <v>36.684146650000002</v>
          </cell>
          <cell r="DK129">
            <v>1997.2028118200003</v>
          </cell>
          <cell r="DL129">
            <v>1190.2507855899999</v>
          </cell>
          <cell r="DM129">
            <v>242.71226471</v>
          </cell>
          <cell r="DN129">
            <v>2408.0854113406808</v>
          </cell>
          <cell r="DS129">
            <v>0</v>
          </cell>
          <cell r="DT129">
            <v>84</v>
          </cell>
          <cell r="DU129">
            <v>716.27869118855017</v>
          </cell>
          <cell r="DV129">
            <v>1607.8067201521303</v>
          </cell>
          <cell r="DW129">
            <v>716.27869118855017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4276.1768974300003</v>
          </cell>
          <cell r="ED129">
            <v>192.46159611999997</v>
          </cell>
          <cell r="EE129">
            <v>2578.9925768100002</v>
          </cell>
          <cell r="EF129">
            <v>1324.0510200399999</v>
          </cell>
          <cell r="EG129">
            <v>180.67170436000001</v>
          </cell>
          <cell r="EH129">
            <v>517.99511308000001</v>
          </cell>
          <cell r="EI129">
            <v>0</v>
          </cell>
          <cell r="EJ129">
            <v>309.99903376999998</v>
          </cell>
          <cell r="EK129">
            <v>188.35102584999998</v>
          </cell>
          <cell r="EL129">
            <v>19.64505346</v>
          </cell>
          <cell r="EM129">
            <v>952.90282632999993</v>
          </cell>
          <cell r="EN129">
            <v>184.28371113</v>
          </cell>
          <cell r="EO129">
            <v>519.59158761999993</v>
          </cell>
          <cell r="EP129">
            <v>207.97159898000004</v>
          </cell>
          <cell r="EQ129">
            <v>41.055928600000001</v>
          </cell>
          <cell r="ER129">
            <v>2805.2789580200001</v>
          </cell>
          <cell r="ES129">
            <v>8.177884989999999</v>
          </cell>
          <cell r="ET129">
            <v>1749.4019554199999</v>
          </cell>
          <cell r="EU129">
            <v>927.72839521000003</v>
          </cell>
          <cell r="EV129">
            <v>119.97072230000001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2805.2789580200001</v>
          </cell>
          <cell r="FC129">
            <v>8.177884989999999</v>
          </cell>
          <cell r="FD129">
            <v>1749.4019554199999</v>
          </cell>
          <cell r="FE129">
            <v>927.72839521000003</v>
          </cell>
          <cell r="FF129">
            <v>119.97072230000001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3464.8544089900006</v>
          </cell>
          <cell r="GA129">
            <v>0</v>
          </cell>
          <cell r="GB129">
            <v>158.99700000000001</v>
          </cell>
          <cell r="GC129">
            <v>0</v>
          </cell>
          <cell r="GD129">
            <v>698.12799999999993</v>
          </cell>
          <cell r="GE129">
            <v>638.42799999999988</v>
          </cell>
          <cell r="GF129">
            <v>0</v>
          </cell>
          <cell r="GG129">
            <v>59.7</v>
          </cell>
          <cell r="GH129">
            <v>4800</v>
          </cell>
          <cell r="GI129">
            <v>0</v>
          </cell>
          <cell r="GJ129">
            <v>4800</v>
          </cell>
          <cell r="GK129">
            <v>5951.329949809804</v>
          </cell>
          <cell r="GL129">
            <v>0</v>
          </cell>
          <cell r="GM129">
            <v>111.2</v>
          </cell>
          <cell r="GN129">
            <v>0</v>
          </cell>
          <cell r="GO129">
            <v>223.44755331708038</v>
          </cell>
          <cell r="GP129">
            <v>152.44755331708035</v>
          </cell>
          <cell r="GQ129">
            <v>71</v>
          </cell>
          <cell r="GR129">
            <v>0</v>
          </cell>
          <cell r="GS129">
            <v>19182</v>
          </cell>
          <cell r="GT129">
            <v>0</v>
          </cell>
          <cell r="GU129">
            <v>19182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5951.329949809804</v>
          </cell>
          <cell r="ID129">
            <v>0</v>
          </cell>
          <cell r="IE129">
            <v>111.2</v>
          </cell>
          <cell r="IF129">
            <v>0</v>
          </cell>
          <cell r="IG129">
            <v>223.44755331708038</v>
          </cell>
          <cell r="IH129">
            <v>152.44755331708035</v>
          </cell>
          <cell r="II129">
            <v>71</v>
          </cell>
          <cell r="IJ129">
            <v>0</v>
          </cell>
          <cell r="IK129">
            <v>19182</v>
          </cell>
          <cell r="IL129">
            <v>0</v>
          </cell>
          <cell r="IM129">
            <v>19182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343.54416596300001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JD129">
            <v>0</v>
          </cell>
          <cell r="JE129">
            <v>0</v>
          </cell>
          <cell r="JF129">
            <v>0</v>
          </cell>
          <cell r="JG129">
            <v>8701</v>
          </cell>
          <cell r="JH129">
            <v>0</v>
          </cell>
          <cell r="JI129">
            <v>8701</v>
          </cell>
          <cell r="JJ129">
            <v>263.32833638299996</v>
          </cell>
          <cell r="JK129">
            <v>0</v>
          </cell>
          <cell r="JL129">
            <v>0</v>
          </cell>
          <cell r="JM129">
            <v>0</v>
          </cell>
          <cell r="JN129">
            <v>0</v>
          </cell>
          <cell r="JO129">
            <v>0</v>
          </cell>
          <cell r="JP129">
            <v>0</v>
          </cell>
          <cell r="JQ129">
            <v>0</v>
          </cell>
          <cell r="JR129">
            <v>8596</v>
          </cell>
          <cell r="JS129">
            <v>0</v>
          </cell>
          <cell r="JT129">
            <v>8596</v>
          </cell>
          <cell r="JU129">
            <v>46.248198900000006</v>
          </cell>
          <cell r="JV129">
            <v>0</v>
          </cell>
          <cell r="JW129">
            <v>0</v>
          </cell>
          <cell r="JX129">
            <v>0</v>
          </cell>
          <cell r="JY129">
            <v>0</v>
          </cell>
          <cell r="JZ129">
            <v>0</v>
          </cell>
          <cell r="KA129">
            <v>0</v>
          </cell>
          <cell r="KB129">
            <v>0</v>
          </cell>
          <cell r="KC129">
            <v>104</v>
          </cell>
          <cell r="KD129">
            <v>0</v>
          </cell>
          <cell r="KE129">
            <v>104</v>
          </cell>
          <cell r="KF129">
            <v>33.967630679999999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1</v>
          </cell>
          <cell r="KO129">
            <v>0</v>
          </cell>
          <cell r="KP129">
            <v>1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33.967630679999999</v>
          </cell>
          <cell r="LC129">
            <v>0</v>
          </cell>
          <cell r="LD129">
            <v>0</v>
          </cell>
          <cell r="LE129">
            <v>0</v>
          </cell>
          <cell r="LF129">
            <v>0</v>
          </cell>
          <cell r="LG129">
            <v>0</v>
          </cell>
          <cell r="LH129">
            <v>0</v>
          </cell>
          <cell r="LI129">
            <v>0</v>
          </cell>
          <cell r="LJ129">
            <v>1</v>
          </cell>
          <cell r="LK129">
            <v>0</v>
          </cell>
          <cell r="LL129">
            <v>1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55.8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19922.942175616463</v>
          </cell>
          <cell r="OV129">
            <v>346.28899999999999</v>
          </cell>
          <cell r="OW129">
            <v>214</v>
          </cell>
          <cell r="OX129">
            <v>1</v>
          </cell>
          <cell r="OY129">
            <v>19921</v>
          </cell>
          <cell r="OZ129">
            <v>4592.4061264929987</v>
          </cell>
        </row>
        <row r="130">
          <cell r="A130" t="str">
            <v>Г</v>
          </cell>
          <cell r="B130" t="str">
            <v>1.2.6</v>
          </cell>
          <cell r="C130" t="str">
            <v>Покупка земельных участков для целей реализации инвестиционных проектов, всего, в том числе:</v>
          </cell>
          <cell r="D130" t="str">
            <v>Г</v>
          </cell>
          <cell r="E130">
            <v>0</v>
          </cell>
          <cell r="H130">
            <v>0</v>
          </cell>
          <cell r="J130">
            <v>4591.2724346340001</v>
          </cell>
          <cell r="K130">
            <v>0</v>
          </cell>
          <cell r="L130">
            <v>4591.2724346340001</v>
          </cell>
          <cell r="M130">
            <v>0</v>
          </cell>
          <cell r="N130">
            <v>0</v>
          </cell>
          <cell r="O130">
            <v>170.67717430038584</v>
          </cell>
          <cell r="P130">
            <v>2407.3937657889996</v>
          </cell>
          <cell r="Q130">
            <v>2013.2014945446142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3466.8500087699999</v>
          </cell>
          <cell r="DH130">
            <v>0</v>
          </cell>
          <cell r="DI130">
            <v>3466.8500087699999</v>
          </cell>
          <cell r="DJ130">
            <v>36.684146650000002</v>
          </cell>
          <cell r="DK130">
            <v>1997.2028118200003</v>
          </cell>
          <cell r="DL130">
            <v>1190.2507855899999</v>
          </cell>
          <cell r="DM130">
            <v>242.71226471</v>
          </cell>
          <cell r="DN130">
            <v>2408.0854113406808</v>
          </cell>
          <cell r="DS130">
            <v>0</v>
          </cell>
          <cell r="DT130">
            <v>84</v>
          </cell>
          <cell r="DU130">
            <v>716.27869118855017</v>
          </cell>
          <cell r="DV130">
            <v>1607.8067201521303</v>
          </cell>
          <cell r="DW130">
            <v>716.27869118855017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4276.1768974300003</v>
          </cell>
          <cell r="ED130">
            <v>192.46159611999997</v>
          </cell>
          <cell r="EE130">
            <v>2578.9925768100002</v>
          </cell>
          <cell r="EF130">
            <v>1324.0510200399999</v>
          </cell>
          <cell r="EG130">
            <v>180.67170436000001</v>
          </cell>
          <cell r="EH130">
            <v>517.99511308000001</v>
          </cell>
          <cell r="EI130">
            <v>0</v>
          </cell>
          <cell r="EJ130">
            <v>309.99903376999998</v>
          </cell>
          <cell r="EK130">
            <v>188.35102584999998</v>
          </cell>
          <cell r="EL130">
            <v>19.64505346</v>
          </cell>
          <cell r="EM130">
            <v>952.90282632999993</v>
          </cell>
          <cell r="EN130">
            <v>184.28371113</v>
          </cell>
          <cell r="EO130">
            <v>519.59158761999993</v>
          </cell>
          <cell r="EP130">
            <v>207.97159898000004</v>
          </cell>
          <cell r="EQ130">
            <v>41.055928600000001</v>
          </cell>
          <cell r="ER130">
            <v>2805.2789580200001</v>
          </cell>
          <cell r="ES130">
            <v>8.177884989999999</v>
          </cell>
          <cell r="ET130">
            <v>1749.4019554199999</v>
          </cell>
          <cell r="EU130">
            <v>927.72839521000003</v>
          </cell>
          <cell r="EV130">
            <v>119.97072230000001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2805.2789580200001</v>
          </cell>
          <cell r="FC130">
            <v>8.177884989999999</v>
          </cell>
          <cell r="FD130">
            <v>1749.4019554199999</v>
          </cell>
          <cell r="FE130">
            <v>927.72839521000003</v>
          </cell>
          <cell r="FF130">
            <v>119.97072230000001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3464.8544089900006</v>
          </cell>
          <cell r="GA130">
            <v>0</v>
          </cell>
          <cell r="GB130">
            <v>158.99700000000001</v>
          </cell>
          <cell r="GC130">
            <v>0</v>
          </cell>
          <cell r="GD130">
            <v>698.12799999999993</v>
          </cell>
          <cell r="GE130">
            <v>638.42799999999988</v>
          </cell>
          <cell r="GF130">
            <v>0</v>
          </cell>
          <cell r="GG130">
            <v>59.7</v>
          </cell>
          <cell r="GH130">
            <v>4800</v>
          </cell>
          <cell r="GI130">
            <v>0</v>
          </cell>
          <cell r="GJ130">
            <v>4800</v>
          </cell>
          <cell r="GK130">
            <v>5951.329949809804</v>
          </cell>
          <cell r="GL130">
            <v>0</v>
          </cell>
          <cell r="GM130">
            <v>111.2</v>
          </cell>
          <cell r="GN130">
            <v>0</v>
          </cell>
          <cell r="GO130">
            <v>223.44755331708038</v>
          </cell>
          <cell r="GP130">
            <v>152.44755331708035</v>
          </cell>
          <cell r="GQ130">
            <v>71</v>
          </cell>
          <cell r="GR130">
            <v>0</v>
          </cell>
          <cell r="GS130">
            <v>19182</v>
          </cell>
          <cell r="GT130">
            <v>0</v>
          </cell>
          <cell r="GU130">
            <v>19182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5951.329949809804</v>
          </cell>
          <cell r="ID130">
            <v>0</v>
          </cell>
          <cell r="IE130">
            <v>111.2</v>
          </cell>
          <cell r="IF130">
            <v>0</v>
          </cell>
          <cell r="IG130">
            <v>223.44755331708038</v>
          </cell>
          <cell r="IH130">
            <v>152.44755331708035</v>
          </cell>
          <cell r="II130">
            <v>71</v>
          </cell>
          <cell r="IJ130">
            <v>0</v>
          </cell>
          <cell r="IK130">
            <v>19182</v>
          </cell>
          <cell r="IL130">
            <v>0</v>
          </cell>
          <cell r="IM130">
            <v>19182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343.54416596300001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JD130">
            <v>0</v>
          </cell>
          <cell r="JE130">
            <v>0</v>
          </cell>
          <cell r="JF130">
            <v>0</v>
          </cell>
          <cell r="JG130">
            <v>8701</v>
          </cell>
          <cell r="JH130">
            <v>0</v>
          </cell>
          <cell r="JI130">
            <v>8701</v>
          </cell>
          <cell r="JJ130">
            <v>263.32833638299996</v>
          </cell>
          <cell r="JK130">
            <v>0</v>
          </cell>
          <cell r="JL130">
            <v>0</v>
          </cell>
          <cell r="JM130">
            <v>0</v>
          </cell>
          <cell r="JN130">
            <v>0</v>
          </cell>
          <cell r="JO130">
            <v>0</v>
          </cell>
          <cell r="JP130">
            <v>0</v>
          </cell>
          <cell r="JQ130">
            <v>0</v>
          </cell>
          <cell r="JR130">
            <v>8596</v>
          </cell>
          <cell r="JS130">
            <v>0</v>
          </cell>
          <cell r="JT130">
            <v>8596</v>
          </cell>
          <cell r="JU130">
            <v>46.248198900000006</v>
          </cell>
          <cell r="JV130">
            <v>0</v>
          </cell>
          <cell r="JW130">
            <v>0</v>
          </cell>
          <cell r="JX130">
            <v>0</v>
          </cell>
          <cell r="JY130">
            <v>0</v>
          </cell>
          <cell r="JZ130">
            <v>0</v>
          </cell>
          <cell r="KA130">
            <v>0</v>
          </cell>
          <cell r="KB130">
            <v>0</v>
          </cell>
          <cell r="KC130">
            <v>104</v>
          </cell>
          <cell r="KD130">
            <v>0</v>
          </cell>
          <cell r="KE130">
            <v>104</v>
          </cell>
          <cell r="KF130">
            <v>33.967630679999999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1</v>
          </cell>
          <cell r="KO130">
            <v>0</v>
          </cell>
          <cell r="KP130">
            <v>1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33.967630679999999</v>
          </cell>
          <cell r="LC130">
            <v>0</v>
          </cell>
          <cell r="LD130">
            <v>0</v>
          </cell>
          <cell r="LE130">
            <v>0</v>
          </cell>
          <cell r="LF130">
            <v>0</v>
          </cell>
          <cell r="LG130">
            <v>0</v>
          </cell>
          <cell r="LH130">
            <v>0</v>
          </cell>
          <cell r="LI130">
            <v>0</v>
          </cell>
          <cell r="LJ130">
            <v>1</v>
          </cell>
          <cell r="LK130">
            <v>0</v>
          </cell>
          <cell r="LL130">
            <v>1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55.8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19922.942175616463</v>
          </cell>
          <cell r="OV130">
            <v>346.28899999999999</v>
          </cell>
          <cell r="OW130">
            <v>214</v>
          </cell>
          <cell r="OX130">
            <v>1</v>
          </cell>
          <cell r="OY130">
            <v>19921</v>
          </cell>
          <cell r="OZ130">
            <v>4592.4061264929987</v>
          </cell>
        </row>
        <row r="131">
          <cell r="A131" t="str">
            <v>Г</v>
          </cell>
          <cell r="B131" t="str">
            <v>1.2.7</v>
          </cell>
          <cell r="C131" t="str">
            <v>Прочие инвестиционные проекты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4591.2724346340001</v>
          </cell>
          <cell r="K131">
            <v>0</v>
          </cell>
          <cell r="L131">
            <v>4591.2724346340001</v>
          </cell>
          <cell r="M131">
            <v>0</v>
          </cell>
          <cell r="N131">
            <v>0</v>
          </cell>
          <cell r="O131">
            <v>170.67717430038584</v>
          </cell>
          <cell r="P131">
            <v>2407.3937657889996</v>
          </cell>
          <cell r="Q131">
            <v>2013.2014945446142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3466.8500087699999</v>
          </cell>
          <cell r="DH131">
            <v>0</v>
          </cell>
          <cell r="DI131">
            <v>3466.8500087699999</v>
          </cell>
          <cell r="DJ131">
            <v>36.684146650000002</v>
          </cell>
          <cell r="DK131">
            <v>1997.2028118200003</v>
          </cell>
          <cell r="DL131">
            <v>1190.2507855899999</v>
          </cell>
          <cell r="DM131">
            <v>242.71226471</v>
          </cell>
          <cell r="DN131">
            <v>2408.0854113406808</v>
          </cell>
          <cell r="DS131">
            <v>0</v>
          </cell>
          <cell r="DT131">
            <v>84</v>
          </cell>
          <cell r="DU131">
            <v>716.27869118855017</v>
          </cell>
          <cell r="DV131">
            <v>1607.8067201521303</v>
          </cell>
          <cell r="DW131">
            <v>716.27869118855017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4276.1768974300003</v>
          </cell>
          <cell r="ED131">
            <v>192.46159611999997</v>
          </cell>
          <cell r="EE131">
            <v>2578.9925768100002</v>
          </cell>
          <cell r="EF131">
            <v>1324.0510200399999</v>
          </cell>
          <cell r="EG131">
            <v>180.67170436000001</v>
          </cell>
          <cell r="EH131">
            <v>517.99511308000001</v>
          </cell>
          <cell r="EI131">
            <v>0</v>
          </cell>
          <cell r="EJ131">
            <v>309.99903376999998</v>
          </cell>
          <cell r="EK131">
            <v>188.35102584999998</v>
          </cell>
          <cell r="EL131">
            <v>19.64505346</v>
          </cell>
          <cell r="EM131">
            <v>952.90282632999993</v>
          </cell>
          <cell r="EN131">
            <v>184.28371113</v>
          </cell>
          <cell r="EO131">
            <v>519.59158761999993</v>
          </cell>
          <cell r="EP131">
            <v>207.97159898000004</v>
          </cell>
          <cell r="EQ131">
            <v>41.055928600000001</v>
          </cell>
          <cell r="ER131">
            <v>2805.2789580200001</v>
          </cell>
          <cell r="ES131">
            <v>8.177884989999999</v>
          </cell>
          <cell r="ET131">
            <v>1749.4019554199999</v>
          </cell>
          <cell r="EU131">
            <v>927.72839521000003</v>
          </cell>
          <cell r="EV131">
            <v>119.97072230000001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2805.2789580200001</v>
          </cell>
          <cell r="FC131">
            <v>8.177884989999999</v>
          </cell>
          <cell r="FD131">
            <v>1749.4019554199999</v>
          </cell>
          <cell r="FE131">
            <v>927.72839521000003</v>
          </cell>
          <cell r="FF131">
            <v>119.97072230000001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3464.8544089900006</v>
          </cell>
          <cell r="GA131">
            <v>0</v>
          </cell>
          <cell r="GB131">
            <v>158.99700000000001</v>
          </cell>
          <cell r="GC131">
            <v>0</v>
          </cell>
          <cell r="GD131">
            <v>698.12799999999993</v>
          </cell>
          <cell r="GE131">
            <v>638.42799999999988</v>
          </cell>
          <cell r="GF131">
            <v>0</v>
          </cell>
          <cell r="GG131">
            <v>59.7</v>
          </cell>
          <cell r="GH131">
            <v>4800</v>
          </cell>
          <cell r="GI131">
            <v>0</v>
          </cell>
          <cell r="GJ131">
            <v>4800</v>
          </cell>
          <cell r="GK131">
            <v>5951.329949809804</v>
          </cell>
          <cell r="GL131">
            <v>0</v>
          </cell>
          <cell r="GM131">
            <v>111.2</v>
          </cell>
          <cell r="GN131">
            <v>0</v>
          </cell>
          <cell r="GO131">
            <v>223.44755331708038</v>
          </cell>
          <cell r="GP131">
            <v>152.44755331708035</v>
          </cell>
          <cell r="GQ131">
            <v>71</v>
          </cell>
          <cell r="GR131">
            <v>0</v>
          </cell>
          <cell r="GS131">
            <v>19182</v>
          </cell>
          <cell r="GT131">
            <v>0</v>
          </cell>
          <cell r="GU131">
            <v>19182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5951.329949809804</v>
          </cell>
          <cell r="ID131">
            <v>0</v>
          </cell>
          <cell r="IE131">
            <v>111.2</v>
          </cell>
          <cell r="IF131">
            <v>0</v>
          </cell>
          <cell r="IG131">
            <v>223.44755331708038</v>
          </cell>
          <cell r="IH131">
            <v>152.44755331708035</v>
          </cell>
          <cell r="II131">
            <v>71</v>
          </cell>
          <cell r="IJ131">
            <v>0</v>
          </cell>
          <cell r="IK131">
            <v>19182</v>
          </cell>
          <cell r="IL131">
            <v>0</v>
          </cell>
          <cell r="IM131">
            <v>19182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343.54416596300001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8701</v>
          </cell>
          <cell r="JH131">
            <v>0</v>
          </cell>
          <cell r="JI131">
            <v>8701</v>
          </cell>
          <cell r="JJ131">
            <v>263.32833638299996</v>
          </cell>
          <cell r="JK131">
            <v>0</v>
          </cell>
          <cell r="JL131">
            <v>0</v>
          </cell>
          <cell r="JM131">
            <v>0</v>
          </cell>
          <cell r="JN131">
            <v>0</v>
          </cell>
          <cell r="JO131">
            <v>0</v>
          </cell>
          <cell r="JP131">
            <v>0</v>
          </cell>
          <cell r="JQ131">
            <v>0</v>
          </cell>
          <cell r="JR131">
            <v>8596</v>
          </cell>
          <cell r="JS131">
            <v>0</v>
          </cell>
          <cell r="JT131">
            <v>8596</v>
          </cell>
          <cell r="JU131">
            <v>46.248198900000006</v>
          </cell>
          <cell r="JV131">
            <v>0</v>
          </cell>
          <cell r="JW131">
            <v>0</v>
          </cell>
          <cell r="JX131">
            <v>0</v>
          </cell>
          <cell r="JY131">
            <v>0</v>
          </cell>
          <cell r="JZ131">
            <v>0</v>
          </cell>
          <cell r="KA131">
            <v>0</v>
          </cell>
          <cell r="KB131">
            <v>0</v>
          </cell>
          <cell r="KC131">
            <v>104</v>
          </cell>
          <cell r="KD131">
            <v>0</v>
          </cell>
          <cell r="KE131">
            <v>104</v>
          </cell>
          <cell r="KF131">
            <v>33.967630679999999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1</v>
          </cell>
          <cell r="KO131">
            <v>0</v>
          </cell>
          <cell r="KP131">
            <v>1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33.967630679999999</v>
          </cell>
          <cell r="LC131">
            <v>0</v>
          </cell>
          <cell r="LD131">
            <v>0</v>
          </cell>
          <cell r="LE131">
            <v>0</v>
          </cell>
          <cell r="LF131">
            <v>0</v>
          </cell>
          <cell r="LG131">
            <v>0</v>
          </cell>
          <cell r="LH131">
            <v>0</v>
          </cell>
          <cell r="LI131">
            <v>0</v>
          </cell>
          <cell r="LJ131">
            <v>1</v>
          </cell>
          <cell r="LK131">
            <v>0</v>
          </cell>
          <cell r="LL131">
            <v>1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55.8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19922.942175616463</v>
          </cell>
          <cell r="OV131">
            <v>346.28899999999999</v>
          </cell>
          <cell r="OW131">
            <v>214</v>
          </cell>
          <cell r="OX131">
            <v>1</v>
          </cell>
          <cell r="OY131">
            <v>19921</v>
          </cell>
          <cell r="OZ131">
            <v>4592.4061264929987</v>
          </cell>
        </row>
        <row r="132">
          <cell r="A132" t="str">
            <v>Г</v>
          </cell>
          <cell r="B132" t="str">
            <v>1.3</v>
          </cell>
          <cell r="C132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2" t="str">
            <v>Г</v>
          </cell>
          <cell r="E132">
            <v>299.2693503239305</v>
          </cell>
          <cell r="H132">
            <v>104.941760104</v>
          </cell>
          <cell r="J132">
            <v>4801.0573862539304</v>
          </cell>
          <cell r="K132">
            <v>209.7849516199305</v>
          </cell>
          <cell r="L132">
            <v>4591.2724346340001</v>
          </cell>
          <cell r="M132">
            <v>0</v>
          </cell>
          <cell r="N132">
            <v>0</v>
          </cell>
          <cell r="O132">
            <v>170.67717430038584</v>
          </cell>
          <cell r="P132">
            <v>2407.3937657889996</v>
          </cell>
          <cell r="Q132">
            <v>2013.2014945446142</v>
          </cell>
          <cell r="R132">
            <v>49.498304600579928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49.498304600579928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49.498304600579928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49.498304600579928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15.4573614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15.4573614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15.4573614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15.4573614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15.4573614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15.4573614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74.570332259999986</v>
          </cell>
          <cell r="DG132">
            <v>3641.7134167749418</v>
          </cell>
          <cell r="DH132">
            <v>174.8634080049421</v>
          </cell>
          <cell r="DI132">
            <v>3466.8500087699999</v>
          </cell>
          <cell r="DJ132">
            <v>36.684146650000002</v>
          </cell>
          <cell r="DK132">
            <v>1997.2028118200003</v>
          </cell>
          <cell r="DL132">
            <v>1190.2507855899999</v>
          </cell>
          <cell r="DM132">
            <v>242.71226471</v>
          </cell>
          <cell r="DN132">
            <v>2408.0854113406808</v>
          </cell>
          <cell r="DS132">
            <v>0</v>
          </cell>
          <cell r="DT132">
            <v>84</v>
          </cell>
          <cell r="DU132">
            <v>716.27869118855017</v>
          </cell>
          <cell r="DV132">
            <v>1607.8067201521303</v>
          </cell>
          <cell r="DW132">
            <v>716.27869118855017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4276.1768974300003</v>
          </cell>
          <cell r="ED132">
            <v>192.46159611999997</v>
          </cell>
          <cell r="EE132">
            <v>2578.9925768100002</v>
          </cell>
          <cell r="EF132">
            <v>1324.0510200399999</v>
          </cell>
          <cell r="EG132">
            <v>180.67170436000001</v>
          </cell>
          <cell r="EH132">
            <v>517.99511308000001</v>
          </cell>
          <cell r="EI132">
            <v>0</v>
          </cell>
          <cell r="EJ132">
            <v>309.99903376999998</v>
          </cell>
          <cell r="EK132">
            <v>188.35102584999998</v>
          </cell>
          <cell r="EL132">
            <v>19.64505346</v>
          </cell>
          <cell r="EM132">
            <v>952.90282632999993</v>
          </cell>
          <cell r="EN132">
            <v>184.28371113</v>
          </cell>
          <cell r="EO132">
            <v>519.59158761999993</v>
          </cell>
          <cell r="EP132">
            <v>207.97159898000004</v>
          </cell>
          <cell r="EQ132">
            <v>41.055928600000001</v>
          </cell>
          <cell r="ER132">
            <v>2805.2789580200001</v>
          </cell>
          <cell r="ES132">
            <v>8.177884989999999</v>
          </cell>
          <cell r="ET132">
            <v>1749.4019554199999</v>
          </cell>
          <cell r="EU132">
            <v>927.72839521000003</v>
          </cell>
          <cell r="EV132">
            <v>119.97072230000001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2805.2789580200001</v>
          </cell>
          <cell r="FC132">
            <v>8.177884989999999</v>
          </cell>
          <cell r="FD132">
            <v>1749.4019554199999</v>
          </cell>
          <cell r="FE132">
            <v>927.72839521000003</v>
          </cell>
          <cell r="FF132">
            <v>119.97072230000001</v>
          </cell>
          <cell r="FG132" t="str">
            <v/>
          </cell>
          <cell r="FH132" t="str">
            <v/>
          </cell>
          <cell r="FI132" t="str">
            <v/>
          </cell>
          <cell r="FJ132">
            <v>1</v>
          </cell>
          <cell r="FK132" t="str">
            <v>1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3464.8544089900006</v>
          </cell>
          <cell r="GA132">
            <v>0</v>
          </cell>
          <cell r="GB132">
            <v>158.99700000000001</v>
          </cell>
          <cell r="GC132">
            <v>0</v>
          </cell>
          <cell r="GD132">
            <v>698.12799999999993</v>
          </cell>
          <cell r="GE132">
            <v>638.42799999999988</v>
          </cell>
          <cell r="GF132">
            <v>0</v>
          </cell>
          <cell r="GG132">
            <v>59.7</v>
          </cell>
          <cell r="GH132">
            <v>4800</v>
          </cell>
          <cell r="GI132">
            <v>0</v>
          </cell>
          <cell r="GJ132">
            <v>4800</v>
          </cell>
          <cell r="GK132">
            <v>5951.329949809804</v>
          </cell>
          <cell r="GL132">
            <v>0</v>
          </cell>
          <cell r="GM132">
            <v>111.2</v>
          </cell>
          <cell r="GN132">
            <v>0</v>
          </cell>
          <cell r="GO132">
            <v>223.44755331708038</v>
          </cell>
          <cell r="GP132">
            <v>152.44755331708035</v>
          </cell>
          <cell r="GQ132">
            <v>71</v>
          </cell>
          <cell r="GR132">
            <v>0</v>
          </cell>
          <cell r="GS132">
            <v>19182</v>
          </cell>
          <cell r="GT132">
            <v>0</v>
          </cell>
          <cell r="GU132">
            <v>19182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5951.329949809804</v>
          </cell>
          <cell r="ID132">
            <v>0</v>
          </cell>
          <cell r="IE132">
            <v>111.2</v>
          </cell>
          <cell r="IF132">
            <v>0</v>
          </cell>
          <cell r="IG132">
            <v>223.44755331708038</v>
          </cell>
          <cell r="IH132">
            <v>152.44755331708035</v>
          </cell>
          <cell r="II132">
            <v>71</v>
          </cell>
          <cell r="IJ132">
            <v>0</v>
          </cell>
          <cell r="IK132">
            <v>19182</v>
          </cell>
          <cell r="IL132">
            <v>0</v>
          </cell>
          <cell r="IM132">
            <v>19182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343.54416596300001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8701</v>
          </cell>
          <cell r="JH132">
            <v>0</v>
          </cell>
          <cell r="JI132">
            <v>8701</v>
          </cell>
          <cell r="JJ132">
            <v>263.32833638299996</v>
          </cell>
          <cell r="JK132">
            <v>0</v>
          </cell>
          <cell r="JL132">
            <v>0</v>
          </cell>
          <cell r="JM132">
            <v>0</v>
          </cell>
          <cell r="JN132">
            <v>0</v>
          </cell>
          <cell r="JO132">
            <v>0</v>
          </cell>
          <cell r="JP132">
            <v>0</v>
          </cell>
          <cell r="JQ132">
            <v>0</v>
          </cell>
          <cell r="JR132">
            <v>8596</v>
          </cell>
          <cell r="JS132">
            <v>0</v>
          </cell>
          <cell r="JT132">
            <v>8596</v>
          </cell>
          <cell r="JU132">
            <v>46.248198900000006</v>
          </cell>
          <cell r="JV132">
            <v>0</v>
          </cell>
          <cell r="JW132">
            <v>0</v>
          </cell>
          <cell r="JX132">
            <v>0</v>
          </cell>
          <cell r="JY132">
            <v>0</v>
          </cell>
          <cell r="JZ132">
            <v>0</v>
          </cell>
          <cell r="KA132">
            <v>0</v>
          </cell>
          <cell r="KB132">
            <v>0</v>
          </cell>
          <cell r="KC132">
            <v>104</v>
          </cell>
          <cell r="KD132">
            <v>0</v>
          </cell>
          <cell r="KE132">
            <v>104</v>
          </cell>
          <cell r="KF132">
            <v>33.967630679999999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1</v>
          </cell>
          <cell r="KO132">
            <v>0</v>
          </cell>
          <cell r="KP132">
            <v>1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33.967630679999999</v>
          </cell>
          <cell r="LC132">
            <v>0</v>
          </cell>
          <cell r="LD132">
            <v>0</v>
          </cell>
          <cell r="LE132">
            <v>0</v>
          </cell>
          <cell r="LF132">
            <v>0</v>
          </cell>
          <cell r="LG132">
            <v>0</v>
          </cell>
          <cell r="LH132">
            <v>0</v>
          </cell>
          <cell r="LI132">
            <v>0</v>
          </cell>
          <cell r="LJ132">
            <v>1</v>
          </cell>
          <cell r="LK132">
            <v>0</v>
          </cell>
          <cell r="LL132">
            <v>1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55.8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19922.942175616463</v>
          </cell>
          <cell r="OV132">
            <v>346.28899999999999</v>
          </cell>
          <cell r="OW132">
            <v>214</v>
          </cell>
          <cell r="OX132">
            <v>1</v>
          </cell>
          <cell r="OY132">
            <v>19921</v>
          </cell>
          <cell r="OZ132">
            <v>4592.4061264929987</v>
          </cell>
        </row>
        <row r="133">
          <cell r="A133" t="str">
            <v>Г</v>
          </cell>
          <cell r="B133" t="str">
            <v>1.3.1</v>
          </cell>
          <cell r="C133" t="str">
            <v>Реконструкция,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4591.2724346340001</v>
          </cell>
          <cell r="K133">
            <v>0</v>
          </cell>
          <cell r="L133">
            <v>4591.2724346340001</v>
          </cell>
          <cell r="M133">
            <v>0</v>
          </cell>
          <cell r="N133">
            <v>0</v>
          </cell>
          <cell r="O133">
            <v>170.67717430038584</v>
          </cell>
          <cell r="P133">
            <v>2407.3937657889996</v>
          </cell>
          <cell r="Q133">
            <v>2013.2014945446142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3466.8500087699999</v>
          </cell>
          <cell r="DH133">
            <v>0</v>
          </cell>
          <cell r="DI133">
            <v>3466.8500087699999</v>
          </cell>
          <cell r="DJ133">
            <v>36.684146650000002</v>
          </cell>
          <cell r="DK133">
            <v>1997.2028118200003</v>
          </cell>
          <cell r="DL133">
            <v>1190.2507855899999</v>
          </cell>
          <cell r="DM133">
            <v>242.71226471</v>
          </cell>
          <cell r="DN133">
            <v>2408.0854113406808</v>
          </cell>
          <cell r="DS133">
            <v>0</v>
          </cell>
          <cell r="DT133">
            <v>84</v>
          </cell>
          <cell r="DU133">
            <v>716.27869118855017</v>
          </cell>
          <cell r="DV133">
            <v>1607.8067201521303</v>
          </cell>
          <cell r="DW133">
            <v>716.27869118855017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4276.1768974300003</v>
          </cell>
          <cell r="ED133">
            <v>192.46159611999997</v>
          </cell>
          <cell r="EE133">
            <v>2578.9925768100002</v>
          </cell>
          <cell r="EF133">
            <v>1324.0510200399999</v>
          </cell>
          <cell r="EG133">
            <v>180.67170436000001</v>
          </cell>
          <cell r="EH133">
            <v>517.99511308000001</v>
          </cell>
          <cell r="EI133">
            <v>0</v>
          </cell>
          <cell r="EJ133">
            <v>309.99903376999998</v>
          </cell>
          <cell r="EK133">
            <v>188.35102584999998</v>
          </cell>
          <cell r="EL133">
            <v>19.64505346</v>
          </cell>
          <cell r="EM133">
            <v>952.90282632999993</v>
          </cell>
          <cell r="EN133">
            <v>184.28371113</v>
          </cell>
          <cell r="EO133">
            <v>519.59158761999993</v>
          </cell>
          <cell r="EP133">
            <v>207.97159898000004</v>
          </cell>
          <cell r="EQ133">
            <v>41.055928600000001</v>
          </cell>
          <cell r="ER133">
            <v>2805.2789580200001</v>
          </cell>
          <cell r="ES133">
            <v>8.177884989999999</v>
          </cell>
          <cell r="ET133">
            <v>1749.4019554199999</v>
          </cell>
          <cell r="EU133">
            <v>927.72839521000003</v>
          </cell>
          <cell r="EV133">
            <v>119.97072230000001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2805.2789580200001</v>
          </cell>
          <cell r="FC133">
            <v>8.177884989999999</v>
          </cell>
          <cell r="FD133">
            <v>1749.4019554199999</v>
          </cell>
          <cell r="FE133">
            <v>927.72839521000003</v>
          </cell>
          <cell r="FF133">
            <v>119.97072230000001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3464.8544089900006</v>
          </cell>
          <cell r="GA133">
            <v>0</v>
          </cell>
          <cell r="GB133">
            <v>158.99700000000001</v>
          </cell>
          <cell r="GC133">
            <v>0</v>
          </cell>
          <cell r="GD133">
            <v>698.12799999999993</v>
          </cell>
          <cell r="GE133">
            <v>638.42799999999988</v>
          </cell>
          <cell r="GF133">
            <v>0</v>
          </cell>
          <cell r="GG133">
            <v>59.7</v>
          </cell>
          <cell r="GH133">
            <v>4800</v>
          </cell>
          <cell r="GI133">
            <v>0</v>
          </cell>
          <cell r="GJ133">
            <v>4800</v>
          </cell>
          <cell r="GK133">
            <v>5951.329949809804</v>
          </cell>
          <cell r="GL133">
            <v>0</v>
          </cell>
          <cell r="GM133">
            <v>111.2</v>
          </cell>
          <cell r="GN133">
            <v>0</v>
          </cell>
          <cell r="GO133">
            <v>223.44755331708038</v>
          </cell>
          <cell r="GP133">
            <v>152.44755331708035</v>
          </cell>
          <cell r="GQ133">
            <v>71</v>
          </cell>
          <cell r="GR133">
            <v>0</v>
          </cell>
          <cell r="GS133">
            <v>19182</v>
          </cell>
          <cell r="GT133">
            <v>0</v>
          </cell>
          <cell r="GU133">
            <v>19182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5951.329949809804</v>
          </cell>
          <cell r="ID133">
            <v>0</v>
          </cell>
          <cell r="IE133">
            <v>111.2</v>
          </cell>
          <cell r="IF133">
            <v>0</v>
          </cell>
          <cell r="IG133">
            <v>223.44755331708038</v>
          </cell>
          <cell r="IH133">
            <v>152.44755331708035</v>
          </cell>
          <cell r="II133">
            <v>71</v>
          </cell>
          <cell r="IJ133">
            <v>0</v>
          </cell>
          <cell r="IK133">
            <v>19182</v>
          </cell>
          <cell r="IL133">
            <v>0</v>
          </cell>
          <cell r="IM133">
            <v>19182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343.54416596300001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8701</v>
          </cell>
          <cell r="JH133">
            <v>0</v>
          </cell>
          <cell r="JI133">
            <v>8701</v>
          </cell>
          <cell r="JJ133">
            <v>263.32833638299996</v>
          </cell>
          <cell r="JK133">
            <v>0</v>
          </cell>
          <cell r="JL133">
            <v>0</v>
          </cell>
          <cell r="JM133">
            <v>0</v>
          </cell>
          <cell r="JN133">
            <v>0</v>
          </cell>
          <cell r="JO133">
            <v>0</v>
          </cell>
          <cell r="JP133">
            <v>0</v>
          </cell>
          <cell r="JQ133">
            <v>0</v>
          </cell>
          <cell r="JR133">
            <v>8596</v>
          </cell>
          <cell r="JS133">
            <v>0</v>
          </cell>
          <cell r="JT133">
            <v>8596</v>
          </cell>
          <cell r="JU133">
            <v>46.248198900000006</v>
          </cell>
          <cell r="JV133">
            <v>0</v>
          </cell>
          <cell r="JW133">
            <v>0</v>
          </cell>
          <cell r="JX133">
            <v>0</v>
          </cell>
          <cell r="JY133">
            <v>0</v>
          </cell>
          <cell r="JZ133">
            <v>0</v>
          </cell>
          <cell r="KA133">
            <v>0</v>
          </cell>
          <cell r="KB133">
            <v>0</v>
          </cell>
          <cell r="KC133">
            <v>104</v>
          </cell>
          <cell r="KD133">
            <v>0</v>
          </cell>
          <cell r="KE133">
            <v>104</v>
          </cell>
          <cell r="KF133">
            <v>33.967630679999999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1</v>
          </cell>
          <cell r="KO133">
            <v>0</v>
          </cell>
          <cell r="KP133">
            <v>1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33.967630679999999</v>
          </cell>
          <cell r="LC133">
            <v>0</v>
          </cell>
          <cell r="LD133">
            <v>0</v>
          </cell>
          <cell r="LE133">
            <v>0</v>
          </cell>
          <cell r="LF133">
            <v>0</v>
          </cell>
          <cell r="LG133">
            <v>0</v>
          </cell>
          <cell r="LH133">
            <v>0</v>
          </cell>
          <cell r="LI133">
            <v>0</v>
          </cell>
          <cell r="LJ133">
            <v>1</v>
          </cell>
          <cell r="LK133">
            <v>0</v>
          </cell>
          <cell r="LL133">
            <v>1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55.8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19922.942175616463</v>
          </cell>
          <cell r="OV133">
            <v>346.28899999999999</v>
          </cell>
          <cell r="OW133">
            <v>214</v>
          </cell>
          <cell r="OX133">
            <v>1</v>
          </cell>
          <cell r="OY133">
            <v>19921</v>
          </cell>
          <cell r="OZ133">
            <v>4592.4061264929987</v>
          </cell>
        </row>
        <row r="134">
          <cell r="A134" t="str">
            <v>Г</v>
          </cell>
          <cell r="B134" t="str">
            <v>1.3.1.1</v>
          </cell>
          <cell r="C134" t="str">
            <v>Реконструкция зданий (сооружений)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4591.2724346340001</v>
          </cell>
          <cell r="K134">
            <v>0</v>
          </cell>
          <cell r="L134">
            <v>4591.2724346340001</v>
          </cell>
          <cell r="M134">
            <v>0</v>
          </cell>
          <cell r="N134">
            <v>0</v>
          </cell>
          <cell r="O134">
            <v>170.67717430038584</v>
          </cell>
          <cell r="P134">
            <v>2407.3937657889996</v>
          </cell>
          <cell r="Q134">
            <v>2013.2014945446142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3466.8500087699999</v>
          </cell>
          <cell r="DH134">
            <v>0</v>
          </cell>
          <cell r="DI134">
            <v>3466.8500087699999</v>
          </cell>
          <cell r="DJ134">
            <v>36.684146650000002</v>
          </cell>
          <cell r="DK134">
            <v>1997.2028118200003</v>
          </cell>
          <cell r="DL134">
            <v>1190.2507855899999</v>
          </cell>
          <cell r="DM134">
            <v>242.71226471</v>
          </cell>
          <cell r="DN134">
            <v>2408.0854113406808</v>
          </cell>
          <cell r="DS134">
            <v>0</v>
          </cell>
          <cell r="DT134">
            <v>84</v>
          </cell>
          <cell r="DU134">
            <v>716.27869118855017</v>
          </cell>
          <cell r="DV134">
            <v>1607.8067201521303</v>
          </cell>
          <cell r="DW134">
            <v>716.27869118855017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4276.1768974300003</v>
          </cell>
          <cell r="ED134">
            <v>192.46159611999997</v>
          </cell>
          <cell r="EE134">
            <v>2578.9925768100002</v>
          </cell>
          <cell r="EF134">
            <v>1324.0510200399999</v>
          </cell>
          <cell r="EG134">
            <v>180.67170436000001</v>
          </cell>
          <cell r="EH134">
            <v>517.99511308000001</v>
          </cell>
          <cell r="EI134">
            <v>0</v>
          </cell>
          <cell r="EJ134">
            <v>309.99903376999998</v>
          </cell>
          <cell r="EK134">
            <v>188.35102584999998</v>
          </cell>
          <cell r="EL134">
            <v>19.64505346</v>
          </cell>
          <cell r="EM134">
            <v>952.90282632999993</v>
          </cell>
          <cell r="EN134">
            <v>184.28371113</v>
          </cell>
          <cell r="EO134">
            <v>519.59158761999993</v>
          </cell>
          <cell r="EP134">
            <v>207.97159898000004</v>
          </cell>
          <cell r="EQ134">
            <v>41.055928600000001</v>
          </cell>
          <cell r="ER134">
            <v>2805.2789580200001</v>
          </cell>
          <cell r="ES134">
            <v>8.177884989999999</v>
          </cell>
          <cell r="ET134">
            <v>1749.4019554199999</v>
          </cell>
          <cell r="EU134">
            <v>927.72839521000003</v>
          </cell>
          <cell r="EV134">
            <v>119.97072230000001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2805.2789580200001</v>
          </cell>
          <cell r="FC134">
            <v>8.177884989999999</v>
          </cell>
          <cell r="FD134">
            <v>1749.4019554199999</v>
          </cell>
          <cell r="FE134">
            <v>927.72839521000003</v>
          </cell>
          <cell r="FF134">
            <v>119.97072230000001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3464.8544089900006</v>
          </cell>
          <cell r="GA134">
            <v>0</v>
          </cell>
          <cell r="GB134">
            <v>158.99700000000001</v>
          </cell>
          <cell r="GC134">
            <v>0</v>
          </cell>
          <cell r="GD134">
            <v>698.12799999999993</v>
          </cell>
          <cell r="GE134">
            <v>638.42799999999988</v>
          </cell>
          <cell r="GF134">
            <v>0</v>
          </cell>
          <cell r="GG134">
            <v>59.7</v>
          </cell>
          <cell r="GH134">
            <v>4800</v>
          </cell>
          <cell r="GI134">
            <v>0</v>
          </cell>
          <cell r="GJ134">
            <v>4800</v>
          </cell>
          <cell r="GK134">
            <v>5951.329949809804</v>
          </cell>
          <cell r="GL134">
            <v>0</v>
          </cell>
          <cell r="GM134">
            <v>111.2</v>
          </cell>
          <cell r="GN134">
            <v>0</v>
          </cell>
          <cell r="GO134">
            <v>223.44755331708038</v>
          </cell>
          <cell r="GP134">
            <v>152.44755331708035</v>
          </cell>
          <cell r="GQ134">
            <v>71</v>
          </cell>
          <cell r="GR134">
            <v>0</v>
          </cell>
          <cell r="GS134">
            <v>19182</v>
          </cell>
          <cell r="GT134">
            <v>0</v>
          </cell>
          <cell r="GU134">
            <v>19182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5951.329949809804</v>
          </cell>
          <cell r="ID134">
            <v>0</v>
          </cell>
          <cell r="IE134">
            <v>111.2</v>
          </cell>
          <cell r="IF134">
            <v>0</v>
          </cell>
          <cell r="IG134">
            <v>223.44755331708038</v>
          </cell>
          <cell r="IH134">
            <v>152.44755331708035</v>
          </cell>
          <cell r="II134">
            <v>71</v>
          </cell>
          <cell r="IJ134">
            <v>0</v>
          </cell>
          <cell r="IK134">
            <v>19182</v>
          </cell>
          <cell r="IL134">
            <v>0</v>
          </cell>
          <cell r="IM134">
            <v>19182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343.54416596300001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8701</v>
          </cell>
          <cell r="JH134">
            <v>0</v>
          </cell>
          <cell r="JI134">
            <v>8701</v>
          </cell>
          <cell r="JJ134">
            <v>263.32833638299996</v>
          </cell>
          <cell r="JK134">
            <v>0</v>
          </cell>
          <cell r="JL134">
            <v>0</v>
          </cell>
          <cell r="JM134">
            <v>0</v>
          </cell>
          <cell r="JN134">
            <v>0</v>
          </cell>
          <cell r="JO134">
            <v>0</v>
          </cell>
          <cell r="JP134">
            <v>0</v>
          </cell>
          <cell r="JQ134">
            <v>0</v>
          </cell>
          <cell r="JR134">
            <v>8596</v>
          </cell>
          <cell r="JS134">
            <v>0</v>
          </cell>
          <cell r="JT134">
            <v>8596</v>
          </cell>
          <cell r="JU134">
            <v>46.248198900000006</v>
          </cell>
          <cell r="JV134">
            <v>0</v>
          </cell>
          <cell r="JW134">
            <v>0</v>
          </cell>
          <cell r="JX134">
            <v>0</v>
          </cell>
          <cell r="JY134">
            <v>0</v>
          </cell>
          <cell r="JZ134">
            <v>0</v>
          </cell>
          <cell r="KA134">
            <v>0</v>
          </cell>
          <cell r="KB134">
            <v>0</v>
          </cell>
          <cell r="KC134">
            <v>104</v>
          </cell>
          <cell r="KD134">
            <v>0</v>
          </cell>
          <cell r="KE134">
            <v>104</v>
          </cell>
          <cell r="KF134">
            <v>33.967630679999999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1</v>
          </cell>
          <cell r="KO134">
            <v>0</v>
          </cell>
          <cell r="KP134">
            <v>1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33.967630679999999</v>
          </cell>
          <cell r="LC134">
            <v>0</v>
          </cell>
          <cell r="LD134">
            <v>0</v>
          </cell>
          <cell r="LE134">
            <v>0</v>
          </cell>
          <cell r="LF134">
            <v>0</v>
          </cell>
          <cell r="LG134">
            <v>0</v>
          </cell>
          <cell r="LH134">
            <v>0</v>
          </cell>
          <cell r="LI134">
            <v>0</v>
          </cell>
          <cell r="LJ134">
            <v>1</v>
          </cell>
          <cell r="LK134">
            <v>0</v>
          </cell>
          <cell r="LL134">
            <v>1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55.8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19922.942175616463</v>
          </cell>
          <cell r="OV134">
            <v>346.28899999999999</v>
          </cell>
          <cell r="OW134">
            <v>214</v>
          </cell>
          <cell r="OX134">
            <v>1</v>
          </cell>
          <cell r="OY134">
            <v>19921</v>
          </cell>
          <cell r="OZ134">
            <v>4592.4061264929987</v>
          </cell>
        </row>
        <row r="135">
          <cell r="A135" t="str">
            <v>Г</v>
          </cell>
          <cell r="B135" t="str">
            <v>1.3.1.1.1</v>
          </cell>
          <cell r="C135" t="str">
            <v>Реконструкция систем инженерно-технического обеспечения зданий (сооружений)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4591.2724346340001</v>
          </cell>
          <cell r="K135">
            <v>0</v>
          </cell>
          <cell r="L135">
            <v>4591.2724346340001</v>
          </cell>
          <cell r="M135">
            <v>0</v>
          </cell>
          <cell r="N135">
            <v>0</v>
          </cell>
          <cell r="O135">
            <v>170.67717430038584</v>
          </cell>
          <cell r="P135">
            <v>2407.3937657889996</v>
          </cell>
          <cell r="Q135">
            <v>2013.2014945446142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3466.8500087699999</v>
          </cell>
          <cell r="DH135">
            <v>0</v>
          </cell>
          <cell r="DI135">
            <v>3466.8500087699999</v>
          </cell>
          <cell r="DJ135">
            <v>36.684146650000002</v>
          </cell>
          <cell r="DK135">
            <v>1997.2028118200003</v>
          </cell>
          <cell r="DL135">
            <v>1190.2507855899999</v>
          </cell>
          <cell r="DM135">
            <v>242.71226471</v>
          </cell>
          <cell r="DN135">
            <v>2408.0854113406808</v>
          </cell>
          <cell r="DS135">
            <v>0</v>
          </cell>
          <cell r="DT135">
            <v>84</v>
          </cell>
          <cell r="DU135">
            <v>716.27869118855017</v>
          </cell>
          <cell r="DV135">
            <v>1607.8067201521303</v>
          </cell>
          <cell r="DW135">
            <v>716.27869118855017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4276.1768974300003</v>
          </cell>
          <cell r="ED135">
            <v>192.46159611999997</v>
          </cell>
          <cell r="EE135">
            <v>2578.9925768100002</v>
          </cell>
          <cell r="EF135">
            <v>1324.0510200399999</v>
          </cell>
          <cell r="EG135">
            <v>180.67170436000001</v>
          </cell>
          <cell r="EH135">
            <v>517.99511308000001</v>
          </cell>
          <cell r="EI135">
            <v>0</v>
          </cell>
          <cell r="EJ135">
            <v>309.99903376999998</v>
          </cell>
          <cell r="EK135">
            <v>188.35102584999998</v>
          </cell>
          <cell r="EL135">
            <v>19.64505346</v>
          </cell>
          <cell r="EM135">
            <v>952.90282632999993</v>
          </cell>
          <cell r="EN135">
            <v>184.28371113</v>
          </cell>
          <cell r="EO135">
            <v>519.59158761999993</v>
          </cell>
          <cell r="EP135">
            <v>207.97159898000004</v>
          </cell>
          <cell r="EQ135">
            <v>41.055928600000001</v>
          </cell>
          <cell r="ER135">
            <v>2805.2789580200001</v>
          </cell>
          <cell r="ES135">
            <v>8.177884989999999</v>
          </cell>
          <cell r="ET135">
            <v>1749.4019554199999</v>
          </cell>
          <cell r="EU135">
            <v>927.72839521000003</v>
          </cell>
          <cell r="EV135">
            <v>119.97072230000001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2805.2789580200001</v>
          </cell>
          <cell r="FC135">
            <v>8.177884989999999</v>
          </cell>
          <cell r="FD135">
            <v>1749.4019554199999</v>
          </cell>
          <cell r="FE135">
            <v>927.72839521000003</v>
          </cell>
          <cell r="FF135">
            <v>119.97072230000001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3464.8544089900006</v>
          </cell>
          <cell r="GA135">
            <v>0</v>
          </cell>
          <cell r="GB135">
            <v>158.99700000000001</v>
          </cell>
          <cell r="GC135">
            <v>0</v>
          </cell>
          <cell r="GD135">
            <v>698.12799999999993</v>
          </cell>
          <cell r="GE135">
            <v>638.42799999999988</v>
          </cell>
          <cell r="GF135">
            <v>0</v>
          </cell>
          <cell r="GG135">
            <v>59.7</v>
          </cell>
          <cell r="GH135">
            <v>4800</v>
          </cell>
          <cell r="GI135">
            <v>0</v>
          </cell>
          <cell r="GJ135">
            <v>4800</v>
          </cell>
          <cell r="GK135">
            <v>5951.329949809804</v>
          </cell>
          <cell r="GL135">
            <v>0</v>
          </cell>
          <cell r="GM135">
            <v>111.2</v>
          </cell>
          <cell r="GN135">
            <v>0</v>
          </cell>
          <cell r="GO135">
            <v>223.44755331708038</v>
          </cell>
          <cell r="GP135">
            <v>152.44755331708035</v>
          </cell>
          <cell r="GQ135">
            <v>71</v>
          </cell>
          <cell r="GR135">
            <v>0</v>
          </cell>
          <cell r="GS135">
            <v>19182</v>
          </cell>
          <cell r="GT135">
            <v>0</v>
          </cell>
          <cell r="GU135">
            <v>19182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5951.329949809804</v>
          </cell>
          <cell r="ID135">
            <v>0</v>
          </cell>
          <cell r="IE135">
            <v>111.2</v>
          </cell>
          <cell r="IF135">
            <v>0</v>
          </cell>
          <cell r="IG135">
            <v>223.44755331708038</v>
          </cell>
          <cell r="IH135">
            <v>152.44755331708035</v>
          </cell>
          <cell r="II135">
            <v>71</v>
          </cell>
          <cell r="IJ135">
            <v>0</v>
          </cell>
          <cell r="IK135">
            <v>19182</v>
          </cell>
          <cell r="IL135">
            <v>0</v>
          </cell>
          <cell r="IM135">
            <v>19182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343.54416596300001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8701</v>
          </cell>
          <cell r="JH135">
            <v>0</v>
          </cell>
          <cell r="JI135">
            <v>8701</v>
          </cell>
          <cell r="JJ135">
            <v>263.32833638299996</v>
          </cell>
          <cell r="JK135">
            <v>0</v>
          </cell>
          <cell r="JL135">
            <v>0</v>
          </cell>
          <cell r="JM135">
            <v>0</v>
          </cell>
          <cell r="JN135">
            <v>0</v>
          </cell>
          <cell r="JO135">
            <v>0</v>
          </cell>
          <cell r="JP135">
            <v>0</v>
          </cell>
          <cell r="JQ135">
            <v>0</v>
          </cell>
          <cell r="JR135">
            <v>8596</v>
          </cell>
          <cell r="JS135">
            <v>0</v>
          </cell>
          <cell r="JT135">
            <v>8596</v>
          </cell>
          <cell r="JU135">
            <v>46.248198900000006</v>
          </cell>
          <cell r="JV135">
            <v>0</v>
          </cell>
          <cell r="JW135">
            <v>0</v>
          </cell>
          <cell r="JX135">
            <v>0</v>
          </cell>
          <cell r="JY135">
            <v>0</v>
          </cell>
          <cell r="JZ135">
            <v>0</v>
          </cell>
          <cell r="KA135">
            <v>0</v>
          </cell>
          <cell r="KB135">
            <v>0</v>
          </cell>
          <cell r="KC135">
            <v>104</v>
          </cell>
          <cell r="KD135">
            <v>0</v>
          </cell>
          <cell r="KE135">
            <v>104</v>
          </cell>
          <cell r="KF135">
            <v>33.967630679999999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1</v>
          </cell>
          <cell r="KO135">
            <v>0</v>
          </cell>
          <cell r="KP135">
            <v>1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33.967630679999999</v>
          </cell>
          <cell r="LC135">
            <v>0</v>
          </cell>
          <cell r="LD135">
            <v>0</v>
          </cell>
          <cell r="LE135">
            <v>0</v>
          </cell>
          <cell r="LF135">
            <v>0</v>
          </cell>
          <cell r="LG135">
            <v>0</v>
          </cell>
          <cell r="LH135">
            <v>0</v>
          </cell>
          <cell r="LI135">
            <v>0</v>
          </cell>
          <cell r="LJ135">
            <v>1</v>
          </cell>
          <cell r="LK135">
            <v>0</v>
          </cell>
          <cell r="LL135">
            <v>1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55.8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19922.942175616463</v>
          </cell>
          <cell r="OV135">
            <v>346.28899999999999</v>
          </cell>
          <cell r="OW135">
            <v>214</v>
          </cell>
          <cell r="OX135">
            <v>1</v>
          </cell>
          <cell r="OY135">
            <v>19921</v>
          </cell>
          <cell r="OZ135">
            <v>4592.4061264929987</v>
          </cell>
        </row>
        <row r="136">
          <cell r="A136" t="str">
            <v>Г</v>
          </cell>
          <cell r="B136" t="str">
            <v>1.3.1.1.2</v>
          </cell>
          <cell r="C136" t="str">
            <v>Реконструкция прочих объектов основных средств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4591.2724346340001</v>
          </cell>
          <cell r="K136">
            <v>0</v>
          </cell>
          <cell r="L136">
            <v>4591.2724346340001</v>
          </cell>
          <cell r="M136">
            <v>0</v>
          </cell>
          <cell r="N136">
            <v>0</v>
          </cell>
          <cell r="O136">
            <v>170.67717430038584</v>
          </cell>
          <cell r="P136">
            <v>2407.3937657889996</v>
          </cell>
          <cell r="Q136">
            <v>2013.2014945446142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3466.8500087699999</v>
          </cell>
          <cell r="DH136">
            <v>0</v>
          </cell>
          <cell r="DI136">
            <v>3466.8500087699999</v>
          </cell>
          <cell r="DJ136">
            <v>36.684146650000002</v>
          </cell>
          <cell r="DK136">
            <v>1997.2028118200003</v>
          </cell>
          <cell r="DL136">
            <v>1190.2507855899999</v>
          </cell>
          <cell r="DM136">
            <v>242.71226471</v>
          </cell>
          <cell r="DN136">
            <v>2408.0854113406808</v>
          </cell>
          <cell r="DS136">
            <v>0</v>
          </cell>
          <cell r="DT136">
            <v>84</v>
          </cell>
          <cell r="DU136">
            <v>716.27869118855017</v>
          </cell>
          <cell r="DV136">
            <v>1607.8067201521303</v>
          </cell>
          <cell r="DW136">
            <v>716.27869118855017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4276.1768974300003</v>
          </cell>
          <cell r="ED136">
            <v>192.46159611999997</v>
          </cell>
          <cell r="EE136">
            <v>2578.9925768100002</v>
          </cell>
          <cell r="EF136">
            <v>1324.0510200399999</v>
          </cell>
          <cell r="EG136">
            <v>180.67170436000001</v>
          </cell>
          <cell r="EH136">
            <v>517.99511308000001</v>
          </cell>
          <cell r="EI136">
            <v>0</v>
          </cell>
          <cell r="EJ136">
            <v>309.99903376999998</v>
          </cell>
          <cell r="EK136">
            <v>188.35102584999998</v>
          </cell>
          <cell r="EL136">
            <v>19.64505346</v>
          </cell>
          <cell r="EM136">
            <v>952.90282632999993</v>
          </cell>
          <cell r="EN136">
            <v>184.28371113</v>
          </cell>
          <cell r="EO136">
            <v>519.59158761999993</v>
          </cell>
          <cell r="EP136">
            <v>207.97159898000004</v>
          </cell>
          <cell r="EQ136">
            <v>41.055928600000001</v>
          </cell>
          <cell r="ER136">
            <v>2805.2789580200001</v>
          </cell>
          <cell r="ES136">
            <v>8.177884989999999</v>
          </cell>
          <cell r="ET136">
            <v>1749.4019554199999</v>
          </cell>
          <cell r="EU136">
            <v>927.72839521000003</v>
          </cell>
          <cell r="EV136">
            <v>119.97072230000001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2805.2789580200001</v>
          </cell>
          <cell r="FC136">
            <v>8.177884989999999</v>
          </cell>
          <cell r="FD136">
            <v>1749.4019554199999</v>
          </cell>
          <cell r="FE136">
            <v>927.72839521000003</v>
          </cell>
          <cell r="FF136">
            <v>119.97072230000001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3464.8544089900006</v>
          </cell>
          <cell r="GA136">
            <v>0</v>
          </cell>
          <cell r="GB136">
            <v>158.99700000000001</v>
          </cell>
          <cell r="GC136">
            <v>0</v>
          </cell>
          <cell r="GD136">
            <v>698.12799999999993</v>
          </cell>
          <cell r="GE136">
            <v>638.42799999999988</v>
          </cell>
          <cell r="GF136">
            <v>0</v>
          </cell>
          <cell r="GG136">
            <v>59.7</v>
          </cell>
          <cell r="GH136">
            <v>4800</v>
          </cell>
          <cell r="GI136">
            <v>0</v>
          </cell>
          <cell r="GJ136">
            <v>4800</v>
          </cell>
          <cell r="GK136">
            <v>5951.329949809804</v>
          </cell>
          <cell r="GL136">
            <v>0</v>
          </cell>
          <cell r="GM136">
            <v>111.2</v>
          </cell>
          <cell r="GN136">
            <v>0</v>
          </cell>
          <cell r="GO136">
            <v>223.44755331708038</v>
          </cell>
          <cell r="GP136">
            <v>152.44755331708035</v>
          </cell>
          <cell r="GQ136">
            <v>71</v>
          </cell>
          <cell r="GR136">
            <v>0</v>
          </cell>
          <cell r="GS136">
            <v>19182</v>
          </cell>
          <cell r="GT136">
            <v>0</v>
          </cell>
          <cell r="GU136">
            <v>19182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5951.329949809804</v>
          </cell>
          <cell r="ID136">
            <v>0</v>
          </cell>
          <cell r="IE136">
            <v>111.2</v>
          </cell>
          <cell r="IF136">
            <v>0</v>
          </cell>
          <cell r="IG136">
            <v>223.44755331708038</v>
          </cell>
          <cell r="IH136">
            <v>152.44755331708035</v>
          </cell>
          <cell r="II136">
            <v>71</v>
          </cell>
          <cell r="IJ136">
            <v>0</v>
          </cell>
          <cell r="IK136">
            <v>19182</v>
          </cell>
          <cell r="IL136">
            <v>0</v>
          </cell>
          <cell r="IM136">
            <v>19182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343.54416596300001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8701</v>
          </cell>
          <cell r="JH136">
            <v>0</v>
          </cell>
          <cell r="JI136">
            <v>8701</v>
          </cell>
          <cell r="JJ136">
            <v>263.32833638299996</v>
          </cell>
          <cell r="JK136">
            <v>0</v>
          </cell>
          <cell r="JL136">
            <v>0</v>
          </cell>
          <cell r="JM136">
            <v>0</v>
          </cell>
          <cell r="JN136">
            <v>0</v>
          </cell>
          <cell r="JO136">
            <v>0</v>
          </cell>
          <cell r="JP136">
            <v>0</v>
          </cell>
          <cell r="JQ136">
            <v>0</v>
          </cell>
          <cell r="JR136">
            <v>8596</v>
          </cell>
          <cell r="JS136">
            <v>0</v>
          </cell>
          <cell r="JT136">
            <v>8596</v>
          </cell>
          <cell r="JU136">
            <v>46.248198900000006</v>
          </cell>
          <cell r="JV136">
            <v>0</v>
          </cell>
          <cell r="JW136">
            <v>0</v>
          </cell>
          <cell r="JX136">
            <v>0</v>
          </cell>
          <cell r="JY136">
            <v>0</v>
          </cell>
          <cell r="JZ136">
            <v>0</v>
          </cell>
          <cell r="KA136">
            <v>0</v>
          </cell>
          <cell r="KB136">
            <v>0</v>
          </cell>
          <cell r="KC136">
            <v>104</v>
          </cell>
          <cell r="KD136">
            <v>0</v>
          </cell>
          <cell r="KE136">
            <v>104</v>
          </cell>
          <cell r="KF136">
            <v>33.967630679999999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1</v>
          </cell>
          <cell r="KO136">
            <v>0</v>
          </cell>
          <cell r="KP136">
            <v>1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33.967630679999999</v>
          </cell>
          <cell r="LC136">
            <v>0</v>
          </cell>
          <cell r="LD136">
            <v>0</v>
          </cell>
          <cell r="LE136">
            <v>0</v>
          </cell>
          <cell r="LF136">
            <v>0</v>
          </cell>
          <cell r="LG136">
            <v>0</v>
          </cell>
          <cell r="LH136">
            <v>0</v>
          </cell>
          <cell r="LI136">
            <v>0</v>
          </cell>
          <cell r="LJ136">
            <v>1</v>
          </cell>
          <cell r="LK136">
            <v>0</v>
          </cell>
          <cell r="LL136">
            <v>1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55.8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19922.942175616463</v>
          </cell>
          <cell r="OV136">
            <v>346.28899999999999</v>
          </cell>
          <cell r="OW136">
            <v>214</v>
          </cell>
          <cell r="OX136">
            <v>1</v>
          </cell>
          <cell r="OY136">
            <v>19921</v>
          </cell>
          <cell r="OZ136">
            <v>4592.4061264929987</v>
          </cell>
        </row>
        <row r="137">
          <cell r="A137" t="str">
            <v>Г</v>
          </cell>
          <cell r="B137" t="str">
            <v>1.3.1.2</v>
          </cell>
          <cell r="C137" t="str">
            <v>Реконструкция линий связи и телекоммуникационных систем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4591.2724346340001</v>
          </cell>
          <cell r="K137">
            <v>0</v>
          </cell>
          <cell r="L137">
            <v>4591.2724346340001</v>
          </cell>
          <cell r="M137">
            <v>0</v>
          </cell>
          <cell r="N137">
            <v>0</v>
          </cell>
          <cell r="O137">
            <v>170.67717430038584</v>
          </cell>
          <cell r="P137">
            <v>2407.3937657889996</v>
          </cell>
          <cell r="Q137">
            <v>2013.2014945446142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3466.8500087699999</v>
          </cell>
          <cell r="DH137">
            <v>0</v>
          </cell>
          <cell r="DI137">
            <v>3466.8500087699999</v>
          </cell>
          <cell r="DJ137">
            <v>36.684146650000002</v>
          </cell>
          <cell r="DK137">
            <v>1997.2028118200003</v>
          </cell>
          <cell r="DL137">
            <v>1190.2507855899999</v>
          </cell>
          <cell r="DM137">
            <v>242.71226471</v>
          </cell>
          <cell r="DN137">
            <v>2408.0854113406808</v>
          </cell>
          <cell r="DS137">
            <v>0</v>
          </cell>
          <cell r="DT137">
            <v>84</v>
          </cell>
          <cell r="DU137">
            <v>716.27869118855017</v>
          </cell>
          <cell r="DV137">
            <v>1607.8067201521303</v>
          </cell>
          <cell r="DW137">
            <v>716.27869118855017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4276.1768974300003</v>
          </cell>
          <cell r="ED137">
            <v>192.46159611999997</v>
          </cell>
          <cell r="EE137">
            <v>2578.9925768100002</v>
          </cell>
          <cell r="EF137">
            <v>1324.0510200399999</v>
          </cell>
          <cell r="EG137">
            <v>180.67170436000001</v>
          </cell>
          <cell r="EH137">
            <v>517.99511308000001</v>
          </cell>
          <cell r="EI137">
            <v>0</v>
          </cell>
          <cell r="EJ137">
            <v>309.99903376999998</v>
          </cell>
          <cell r="EK137">
            <v>188.35102584999998</v>
          </cell>
          <cell r="EL137">
            <v>19.64505346</v>
          </cell>
          <cell r="EM137">
            <v>952.90282632999993</v>
          </cell>
          <cell r="EN137">
            <v>184.28371113</v>
          </cell>
          <cell r="EO137">
            <v>519.59158761999993</v>
          </cell>
          <cell r="EP137">
            <v>207.97159898000004</v>
          </cell>
          <cell r="EQ137">
            <v>41.055928600000001</v>
          </cell>
          <cell r="ER137">
            <v>2805.2789580200001</v>
          </cell>
          <cell r="ES137">
            <v>8.177884989999999</v>
          </cell>
          <cell r="ET137">
            <v>1749.4019554199999</v>
          </cell>
          <cell r="EU137">
            <v>927.72839521000003</v>
          </cell>
          <cell r="EV137">
            <v>119.97072230000001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2805.2789580200001</v>
          </cell>
          <cell r="FC137">
            <v>8.177884989999999</v>
          </cell>
          <cell r="FD137">
            <v>1749.4019554199999</v>
          </cell>
          <cell r="FE137">
            <v>927.72839521000003</v>
          </cell>
          <cell r="FF137">
            <v>119.97072230000001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3464.8544089900006</v>
          </cell>
          <cell r="GA137">
            <v>0</v>
          </cell>
          <cell r="GB137">
            <v>158.99700000000001</v>
          </cell>
          <cell r="GC137">
            <v>0</v>
          </cell>
          <cell r="GD137">
            <v>698.12799999999993</v>
          </cell>
          <cell r="GE137">
            <v>638.42799999999988</v>
          </cell>
          <cell r="GF137">
            <v>0</v>
          </cell>
          <cell r="GG137">
            <v>59.7</v>
          </cell>
          <cell r="GH137">
            <v>4800</v>
          </cell>
          <cell r="GI137">
            <v>0</v>
          </cell>
          <cell r="GJ137">
            <v>4800</v>
          </cell>
          <cell r="GK137">
            <v>5951.329949809804</v>
          </cell>
          <cell r="GL137">
            <v>0</v>
          </cell>
          <cell r="GM137">
            <v>111.2</v>
          </cell>
          <cell r="GN137">
            <v>0</v>
          </cell>
          <cell r="GO137">
            <v>223.44755331708038</v>
          </cell>
          <cell r="GP137">
            <v>152.44755331708035</v>
          </cell>
          <cell r="GQ137">
            <v>71</v>
          </cell>
          <cell r="GR137">
            <v>0</v>
          </cell>
          <cell r="GS137">
            <v>19182</v>
          </cell>
          <cell r="GT137">
            <v>0</v>
          </cell>
          <cell r="GU137">
            <v>19182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5951.329949809804</v>
          </cell>
          <cell r="ID137">
            <v>0</v>
          </cell>
          <cell r="IE137">
            <v>111.2</v>
          </cell>
          <cell r="IF137">
            <v>0</v>
          </cell>
          <cell r="IG137">
            <v>223.44755331708038</v>
          </cell>
          <cell r="IH137">
            <v>152.44755331708035</v>
          </cell>
          <cell r="II137">
            <v>71</v>
          </cell>
          <cell r="IJ137">
            <v>0</v>
          </cell>
          <cell r="IK137">
            <v>19182</v>
          </cell>
          <cell r="IL137">
            <v>0</v>
          </cell>
          <cell r="IM137">
            <v>19182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343.54416596300001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8701</v>
          </cell>
          <cell r="JH137">
            <v>0</v>
          </cell>
          <cell r="JI137">
            <v>8701</v>
          </cell>
          <cell r="JJ137">
            <v>263.32833638299996</v>
          </cell>
          <cell r="JK137">
            <v>0</v>
          </cell>
          <cell r="JL137">
            <v>0</v>
          </cell>
          <cell r="JM137">
            <v>0</v>
          </cell>
          <cell r="JN137">
            <v>0</v>
          </cell>
          <cell r="JO137">
            <v>0</v>
          </cell>
          <cell r="JP137">
            <v>0</v>
          </cell>
          <cell r="JQ137">
            <v>0</v>
          </cell>
          <cell r="JR137">
            <v>8596</v>
          </cell>
          <cell r="JS137">
            <v>0</v>
          </cell>
          <cell r="JT137">
            <v>8596</v>
          </cell>
          <cell r="JU137">
            <v>46.248198900000006</v>
          </cell>
          <cell r="JV137">
            <v>0</v>
          </cell>
          <cell r="JW137">
            <v>0</v>
          </cell>
          <cell r="JX137">
            <v>0</v>
          </cell>
          <cell r="JY137">
            <v>0</v>
          </cell>
          <cell r="JZ137">
            <v>0</v>
          </cell>
          <cell r="KA137">
            <v>0</v>
          </cell>
          <cell r="KB137">
            <v>0</v>
          </cell>
          <cell r="KC137">
            <v>104</v>
          </cell>
          <cell r="KD137">
            <v>0</v>
          </cell>
          <cell r="KE137">
            <v>104</v>
          </cell>
          <cell r="KF137">
            <v>33.967630679999999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1</v>
          </cell>
          <cell r="KO137">
            <v>0</v>
          </cell>
          <cell r="KP137">
            <v>1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33.967630679999999</v>
          </cell>
          <cell r="LC137">
            <v>0</v>
          </cell>
          <cell r="LD137">
            <v>0</v>
          </cell>
          <cell r="LE137">
            <v>0</v>
          </cell>
          <cell r="LF137">
            <v>0</v>
          </cell>
          <cell r="LG137">
            <v>0</v>
          </cell>
          <cell r="LH137">
            <v>0</v>
          </cell>
          <cell r="LI137">
            <v>0</v>
          </cell>
          <cell r="LJ137">
            <v>1</v>
          </cell>
          <cell r="LK137">
            <v>0</v>
          </cell>
          <cell r="LL137">
            <v>1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55.8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19922.942175616463</v>
          </cell>
          <cell r="OV137">
            <v>346.28899999999999</v>
          </cell>
          <cell r="OW137">
            <v>214</v>
          </cell>
          <cell r="OX137">
            <v>1</v>
          </cell>
          <cell r="OY137">
            <v>19921</v>
          </cell>
          <cell r="OZ137">
            <v>4592.4061264929987</v>
          </cell>
        </row>
        <row r="138">
          <cell r="A138" t="str">
            <v>Г</v>
          </cell>
          <cell r="B138" t="str">
            <v>1.3.1.3</v>
          </cell>
          <cell r="C138" t="str">
            <v>Реконструкция информационно-вычислительных систем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4591.2724346340001</v>
          </cell>
          <cell r="K138">
            <v>0</v>
          </cell>
          <cell r="L138">
            <v>4591.2724346340001</v>
          </cell>
          <cell r="M138">
            <v>0</v>
          </cell>
          <cell r="N138">
            <v>0</v>
          </cell>
          <cell r="O138">
            <v>170.67717430038584</v>
          </cell>
          <cell r="P138">
            <v>2407.3937657889996</v>
          </cell>
          <cell r="Q138">
            <v>2013.2014945446142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3466.8500087699999</v>
          </cell>
          <cell r="DH138">
            <v>0</v>
          </cell>
          <cell r="DI138">
            <v>3466.8500087699999</v>
          </cell>
          <cell r="DJ138">
            <v>36.684146650000002</v>
          </cell>
          <cell r="DK138">
            <v>1997.2028118200003</v>
          </cell>
          <cell r="DL138">
            <v>1190.2507855899999</v>
          </cell>
          <cell r="DM138">
            <v>242.71226471</v>
          </cell>
          <cell r="DN138">
            <v>2408.0854113406808</v>
          </cell>
          <cell r="DS138">
            <v>0</v>
          </cell>
          <cell r="DT138">
            <v>84</v>
          </cell>
          <cell r="DU138">
            <v>716.27869118855017</v>
          </cell>
          <cell r="DV138">
            <v>1607.8067201521303</v>
          </cell>
          <cell r="DW138">
            <v>716.27869118855017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4276.1768974300003</v>
          </cell>
          <cell r="ED138">
            <v>192.46159611999997</v>
          </cell>
          <cell r="EE138">
            <v>2578.9925768100002</v>
          </cell>
          <cell r="EF138">
            <v>1324.0510200399999</v>
          </cell>
          <cell r="EG138">
            <v>180.67170436000001</v>
          </cell>
          <cell r="EH138">
            <v>517.99511308000001</v>
          </cell>
          <cell r="EI138">
            <v>0</v>
          </cell>
          <cell r="EJ138">
            <v>309.99903376999998</v>
          </cell>
          <cell r="EK138">
            <v>188.35102584999998</v>
          </cell>
          <cell r="EL138">
            <v>19.64505346</v>
          </cell>
          <cell r="EM138">
            <v>952.90282632999993</v>
          </cell>
          <cell r="EN138">
            <v>184.28371113</v>
          </cell>
          <cell r="EO138">
            <v>519.59158761999993</v>
          </cell>
          <cell r="EP138">
            <v>207.97159898000004</v>
          </cell>
          <cell r="EQ138">
            <v>41.055928600000001</v>
          </cell>
          <cell r="ER138">
            <v>2805.2789580200001</v>
          </cell>
          <cell r="ES138">
            <v>8.177884989999999</v>
          </cell>
          <cell r="ET138">
            <v>1749.4019554199999</v>
          </cell>
          <cell r="EU138">
            <v>927.72839521000003</v>
          </cell>
          <cell r="EV138">
            <v>119.97072230000001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2805.2789580200001</v>
          </cell>
          <cell r="FC138">
            <v>8.177884989999999</v>
          </cell>
          <cell r="FD138">
            <v>1749.4019554199999</v>
          </cell>
          <cell r="FE138">
            <v>927.72839521000003</v>
          </cell>
          <cell r="FF138">
            <v>119.97072230000001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3464.8544089900006</v>
          </cell>
          <cell r="GA138">
            <v>0</v>
          </cell>
          <cell r="GB138">
            <v>158.99700000000001</v>
          </cell>
          <cell r="GC138">
            <v>0</v>
          </cell>
          <cell r="GD138">
            <v>698.12799999999993</v>
          </cell>
          <cell r="GE138">
            <v>638.42799999999988</v>
          </cell>
          <cell r="GF138">
            <v>0</v>
          </cell>
          <cell r="GG138">
            <v>59.7</v>
          </cell>
          <cell r="GH138">
            <v>4800</v>
          </cell>
          <cell r="GI138">
            <v>0</v>
          </cell>
          <cell r="GJ138">
            <v>4800</v>
          </cell>
          <cell r="GK138">
            <v>5951.329949809804</v>
          </cell>
          <cell r="GL138">
            <v>0</v>
          </cell>
          <cell r="GM138">
            <v>111.2</v>
          </cell>
          <cell r="GN138">
            <v>0</v>
          </cell>
          <cell r="GO138">
            <v>223.44755331708038</v>
          </cell>
          <cell r="GP138">
            <v>152.44755331708035</v>
          </cell>
          <cell r="GQ138">
            <v>71</v>
          </cell>
          <cell r="GR138">
            <v>0</v>
          </cell>
          <cell r="GS138">
            <v>19182</v>
          </cell>
          <cell r="GT138">
            <v>0</v>
          </cell>
          <cell r="GU138">
            <v>19182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5951.329949809804</v>
          </cell>
          <cell r="ID138">
            <v>0</v>
          </cell>
          <cell r="IE138">
            <v>111.2</v>
          </cell>
          <cell r="IF138">
            <v>0</v>
          </cell>
          <cell r="IG138">
            <v>223.44755331708038</v>
          </cell>
          <cell r="IH138">
            <v>152.44755331708035</v>
          </cell>
          <cell r="II138">
            <v>71</v>
          </cell>
          <cell r="IJ138">
            <v>0</v>
          </cell>
          <cell r="IK138">
            <v>19182</v>
          </cell>
          <cell r="IL138">
            <v>0</v>
          </cell>
          <cell r="IM138">
            <v>19182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343.54416596300001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8701</v>
          </cell>
          <cell r="JH138">
            <v>0</v>
          </cell>
          <cell r="JI138">
            <v>8701</v>
          </cell>
          <cell r="JJ138">
            <v>263.32833638299996</v>
          </cell>
          <cell r="JK138">
            <v>0</v>
          </cell>
          <cell r="JL138">
            <v>0</v>
          </cell>
          <cell r="JM138">
            <v>0</v>
          </cell>
          <cell r="JN138">
            <v>0</v>
          </cell>
          <cell r="JO138">
            <v>0</v>
          </cell>
          <cell r="JP138">
            <v>0</v>
          </cell>
          <cell r="JQ138">
            <v>0</v>
          </cell>
          <cell r="JR138">
            <v>8596</v>
          </cell>
          <cell r="JS138">
            <v>0</v>
          </cell>
          <cell r="JT138">
            <v>8596</v>
          </cell>
          <cell r="JU138">
            <v>46.248198900000006</v>
          </cell>
          <cell r="JV138">
            <v>0</v>
          </cell>
          <cell r="JW138">
            <v>0</v>
          </cell>
          <cell r="JX138">
            <v>0</v>
          </cell>
          <cell r="JY138">
            <v>0</v>
          </cell>
          <cell r="JZ138">
            <v>0</v>
          </cell>
          <cell r="KA138">
            <v>0</v>
          </cell>
          <cell r="KB138">
            <v>0</v>
          </cell>
          <cell r="KC138">
            <v>104</v>
          </cell>
          <cell r="KD138">
            <v>0</v>
          </cell>
          <cell r="KE138">
            <v>104</v>
          </cell>
          <cell r="KF138">
            <v>33.967630679999999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1</v>
          </cell>
          <cell r="KO138">
            <v>0</v>
          </cell>
          <cell r="KP138">
            <v>1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33.967630679999999</v>
          </cell>
          <cell r="LC138">
            <v>0</v>
          </cell>
          <cell r="LD138">
            <v>0</v>
          </cell>
          <cell r="LE138">
            <v>0</v>
          </cell>
          <cell r="LF138">
            <v>0</v>
          </cell>
          <cell r="LG138">
            <v>0</v>
          </cell>
          <cell r="LH138">
            <v>0</v>
          </cell>
          <cell r="LI138">
            <v>0</v>
          </cell>
          <cell r="LJ138">
            <v>1</v>
          </cell>
          <cell r="LK138">
            <v>0</v>
          </cell>
          <cell r="LL138">
            <v>1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55.8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19922.942175616463</v>
          </cell>
          <cell r="OV138">
            <v>346.28899999999999</v>
          </cell>
          <cell r="OW138">
            <v>214</v>
          </cell>
          <cell r="OX138">
            <v>1</v>
          </cell>
          <cell r="OY138">
            <v>19921</v>
          </cell>
          <cell r="OZ138">
            <v>4592.4061264929987</v>
          </cell>
        </row>
        <row r="139">
          <cell r="A139" t="str">
            <v>Г</v>
          </cell>
          <cell r="B139" t="str">
            <v>1.3.2</v>
          </cell>
          <cell r="C139" t="str">
            <v>Модернизация, техническое перевооружение, модификация,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4591.2724346340001</v>
          </cell>
          <cell r="K139">
            <v>0</v>
          </cell>
          <cell r="L139">
            <v>4591.2724346340001</v>
          </cell>
          <cell r="M139">
            <v>0</v>
          </cell>
          <cell r="N139">
            <v>0</v>
          </cell>
          <cell r="O139">
            <v>170.67717430038584</v>
          </cell>
          <cell r="P139">
            <v>2407.3937657889996</v>
          </cell>
          <cell r="Q139">
            <v>2013.2014945446142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3466.8500087699999</v>
          </cell>
          <cell r="DH139">
            <v>0</v>
          </cell>
          <cell r="DI139">
            <v>3466.8500087699999</v>
          </cell>
          <cell r="DJ139">
            <v>36.684146650000002</v>
          </cell>
          <cell r="DK139">
            <v>1997.2028118200003</v>
          </cell>
          <cell r="DL139">
            <v>1190.2507855899999</v>
          </cell>
          <cell r="DM139">
            <v>242.71226471</v>
          </cell>
          <cell r="DN139">
            <v>2408.0854113406808</v>
          </cell>
          <cell r="DS139">
            <v>0</v>
          </cell>
          <cell r="DT139">
            <v>84</v>
          </cell>
          <cell r="DU139">
            <v>716.27869118855017</v>
          </cell>
          <cell r="DV139">
            <v>1607.8067201521303</v>
          </cell>
          <cell r="DW139">
            <v>716.27869118855017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4276.1768974300003</v>
          </cell>
          <cell r="ED139">
            <v>192.46159611999997</v>
          </cell>
          <cell r="EE139">
            <v>2578.9925768100002</v>
          </cell>
          <cell r="EF139">
            <v>1324.0510200399999</v>
          </cell>
          <cell r="EG139">
            <v>180.67170436000001</v>
          </cell>
          <cell r="EH139">
            <v>517.99511308000001</v>
          </cell>
          <cell r="EI139">
            <v>0</v>
          </cell>
          <cell r="EJ139">
            <v>309.99903376999998</v>
          </cell>
          <cell r="EK139">
            <v>188.35102584999998</v>
          </cell>
          <cell r="EL139">
            <v>19.64505346</v>
          </cell>
          <cell r="EM139">
            <v>952.90282632999993</v>
          </cell>
          <cell r="EN139">
            <v>184.28371113</v>
          </cell>
          <cell r="EO139">
            <v>519.59158761999993</v>
          </cell>
          <cell r="EP139">
            <v>207.97159898000004</v>
          </cell>
          <cell r="EQ139">
            <v>41.055928600000001</v>
          </cell>
          <cell r="ER139">
            <v>2805.2789580200001</v>
          </cell>
          <cell r="ES139">
            <v>8.177884989999999</v>
          </cell>
          <cell r="ET139">
            <v>1749.4019554199999</v>
          </cell>
          <cell r="EU139">
            <v>927.72839521000003</v>
          </cell>
          <cell r="EV139">
            <v>119.97072230000001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2805.2789580200001</v>
          </cell>
          <cell r="FC139">
            <v>8.177884989999999</v>
          </cell>
          <cell r="FD139">
            <v>1749.4019554199999</v>
          </cell>
          <cell r="FE139">
            <v>927.72839521000003</v>
          </cell>
          <cell r="FF139">
            <v>119.97072230000001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3464.8544089900006</v>
          </cell>
          <cell r="GA139">
            <v>0</v>
          </cell>
          <cell r="GB139">
            <v>158.99700000000001</v>
          </cell>
          <cell r="GC139">
            <v>0</v>
          </cell>
          <cell r="GD139">
            <v>698.12799999999993</v>
          </cell>
          <cell r="GE139">
            <v>638.42799999999988</v>
          </cell>
          <cell r="GF139">
            <v>0</v>
          </cell>
          <cell r="GG139">
            <v>59.7</v>
          </cell>
          <cell r="GH139">
            <v>4800</v>
          </cell>
          <cell r="GI139">
            <v>0</v>
          </cell>
          <cell r="GJ139">
            <v>4800</v>
          </cell>
          <cell r="GK139">
            <v>5951.329949809804</v>
          </cell>
          <cell r="GL139">
            <v>0</v>
          </cell>
          <cell r="GM139">
            <v>111.2</v>
          </cell>
          <cell r="GN139">
            <v>0</v>
          </cell>
          <cell r="GO139">
            <v>223.44755331708038</v>
          </cell>
          <cell r="GP139">
            <v>152.44755331708035</v>
          </cell>
          <cell r="GQ139">
            <v>71</v>
          </cell>
          <cell r="GR139">
            <v>0</v>
          </cell>
          <cell r="GS139">
            <v>19182</v>
          </cell>
          <cell r="GT139">
            <v>0</v>
          </cell>
          <cell r="GU139">
            <v>19182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5951.329949809804</v>
          </cell>
          <cell r="ID139">
            <v>0</v>
          </cell>
          <cell r="IE139">
            <v>111.2</v>
          </cell>
          <cell r="IF139">
            <v>0</v>
          </cell>
          <cell r="IG139">
            <v>223.44755331708038</v>
          </cell>
          <cell r="IH139">
            <v>152.44755331708035</v>
          </cell>
          <cell r="II139">
            <v>71</v>
          </cell>
          <cell r="IJ139">
            <v>0</v>
          </cell>
          <cell r="IK139">
            <v>19182</v>
          </cell>
          <cell r="IL139">
            <v>0</v>
          </cell>
          <cell r="IM139">
            <v>19182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343.54416596300001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8701</v>
          </cell>
          <cell r="JH139">
            <v>0</v>
          </cell>
          <cell r="JI139">
            <v>8701</v>
          </cell>
          <cell r="JJ139">
            <v>263.32833638299996</v>
          </cell>
          <cell r="JK139">
            <v>0</v>
          </cell>
          <cell r="JL139">
            <v>0</v>
          </cell>
          <cell r="JM139">
            <v>0</v>
          </cell>
          <cell r="JN139">
            <v>0</v>
          </cell>
          <cell r="JO139">
            <v>0</v>
          </cell>
          <cell r="JP139">
            <v>0</v>
          </cell>
          <cell r="JQ139">
            <v>0</v>
          </cell>
          <cell r="JR139">
            <v>8596</v>
          </cell>
          <cell r="JS139">
            <v>0</v>
          </cell>
          <cell r="JT139">
            <v>8596</v>
          </cell>
          <cell r="JU139">
            <v>46.248198900000006</v>
          </cell>
          <cell r="JV139">
            <v>0</v>
          </cell>
          <cell r="JW139">
            <v>0</v>
          </cell>
          <cell r="JX139">
            <v>0</v>
          </cell>
          <cell r="JY139">
            <v>0</v>
          </cell>
          <cell r="JZ139">
            <v>0</v>
          </cell>
          <cell r="KA139">
            <v>0</v>
          </cell>
          <cell r="KB139">
            <v>0</v>
          </cell>
          <cell r="KC139">
            <v>104</v>
          </cell>
          <cell r="KD139">
            <v>0</v>
          </cell>
          <cell r="KE139">
            <v>104</v>
          </cell>
          <cell r="KF139">
            <v>33.967630679999999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1</v>
          </cell>
          <cell r="KO139">
            <v>0</v>
          </cell>
          <cell r="KP139">
            <v>1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33.967630679999999</v>
          </cell>
          <cell r="LC139">
            <v>0</v>
          </cell>
          <cell r="LD139">
            <v>0</v>
          </cell>
          <cell r="LE139">
            <v>0</v>
          </cell>
          <cell r="LF139">
            <v>0</v>
          </cell>
          <cell r="LG139">
            <v>0</v>
          </cell>
          <cell r="LH139">
            <v>0</v>
          </cell>
          <cell r="LI139">
            <v>0</v>
          </cell>
          <cell r="LJ139">
            <v>1</v>
          </cell>
          <cell r="LK139">
            <v>0</v>
          </cell>
          <cell r="LL139">
            <v>1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55.8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19922.942175616463</v>
          </cell>
          <cell r="OV139">
            <v>346.28899999999999</v>
          </cell>
          <cell r="OW139">
            <v>214</v>
          </cell>
          <cell r="OX139">
            <v>1</v>
          </cell>
          <cell r="OY139">
            <v>19921</v>
          </cell>
          <cell r="OZ139">
            <v>4592.4061264929987</v>
          </cell>
        </row>
        <row r="140">
          <cell r="A140" t="str">
            <v>Г</v>
          </cell>
          <cell r="B140" t="str">
            <v>1.3.2.1</v>
          </cell>
          <cell r="C140" t="str">
            <v>Модернизация, техническое перевооружение зданий (сооружений)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4591.2724346340001</v>
          </cell>
          <cell r="K140">
            <v>0</v>
          </cell>
          <cell r="L140">
            <v>4591.2724346340001</v>
          </cell>
          <cell r="M140">
            <v>0</v>
          </cell>
          <cell r="N140">
            <v>0</v>
          </cell>
          <cell r="O140">
            <v>170.67717430038584</v>
          </cell>
          <cell r="P140">
            <v>2407.3937657889996</v>
          </cell>
          <cell r="Q140">
            <v>2013.2014945446142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3466.8500087699999</v>
          </cell>
          <cell r="DH140">
            <v>0</v>
          </cell>
          <cell r="DI140">
            <v>3466.8500087699999</v>
          </cell>
          <cell r="DJ140">
            <v>36.684146650000002</v>
          </cell>
          <cell r="DK140">
            <v>1997.2028118200003</v>
          </cell>
          <cell r="DL140">
            <v>1190.2507855899999</v>
          </cell>
          <cell r="DM140">
            <v>242.71226471</v>
          </cell>
          <cell r="DN140">
            <v>2408.0854113406808</v>
          </cell>
          <cell r="DS140">
            <v>0</v>
          </cell>
          <cell r="DT140">
            <v>84</v>
          </cell>
          <cell r="DU140">
            <v>716.27869118855017</v>
          </cell>
          <cell r="DV140">
            <v>1607.8067201521303</v>
          </cell>
          <cell r="DW140">
            <v>716.27869118855017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4276.1768974300003</v>
          </cell>
          <cell r="ED140">
            <v>192.46159611999997</v>
          </cell>
          <cell r="EE140">
            <v>2578.9925768100002</v>
          </cell>
          <cell r="EF140">
            <v>1324.0510200399999</v>
          </cell>
          <cell r="EG140">
            <v>180.67170436000001</v>
          </cell>
          <cell r="EH140">
            <v>517.99511308000001</v>
          </cell>
          <cell r="EI140">
            <v>0</v>
          </cell>
          <cell r="EJ140">
            <v>309.99903376999998</v>
          </cell>
          <cell r="EK140">
            <v>188.35102584999998</v>
          </cell>
          <cell r="EL140">
            <v>19.64505346</v>
          </cell>
          <cell r="EM140">
            <v>952.90282632999993</v>
          </cell>
          <cell r="EN140">
            <v>184.28371113</v>
          </cell>
          <cell r="EO140">
            <v>519.59158761999993</v>
          </cell>
          <cell r="EP140">
            <v>207.97159898000004</v>
          </cell>
          <cell r="EQ140">
            <v>41.055928600000001</v>
          </cell>
          <cell r="ER140">
            <v>2805.2789580200001</v>
          </cell>
          <cell r="ES140">
            <v>8.177884989999999</v>
          </cell>
          <cell r="ET140">
            <v>1749.4019554199999</v>
          </cell>
          <cell r="EU140">
            <v>927.72839521000003</v>
          </cell>
          <cell r="EV140">
            <v>119.97072230000001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2805.2789580200001</v>
          </cell>
          <cell r="FC140">
            <v>8.177884989999999</v>
          </cell>
          <cell r="FD140">
            <v>1749.4019554199999</v>
          </cell>
          <cell r="FE140">
            <v>927.72839521000003</v>
          </cell>
          <cell r="FF140">
            <v>119.97072230000001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3464.8544089900006</v>
          </cell>
          <cell r="GA140">
            <v>0</v>
          </cell>
          <cell r="GB140">
            <v>158.99700000000001</v>
          </cell>
          <cell r="GC140">
            <v>0</v>
          </cell>
          <cell r="GD140">
            <v>698.12799999999993</v>
          </cell>
          <cell r="GE140">
            <v>638.42799999999988</v>
          </cell>
          <cell r="GF140">
            <v>0</v>
          </cell>
          <cell r="GG140">
            <v>59.7</v>
          </cell>
          <cell r="GH140">
            <v>4800</v>
          </cell>
          <cell r="GI140">
            <v>0</v>
          </cell>
          <cell r="GJ140">
            <v>4800</v>
          </cell>
          <cell r="GK140">
            <v>5951.329949809804</v>
          </cell>
          <cell r="GL140">
            <v>0</v>
          </cell>
          <cell r="GM140">
            <v>111.2</v>
          </cell>
          <cell r="GN140">
            <v>0</v>
          </cell>
          <cell r="GO140">
            <v>223.44755331708038</v>
          </cell>
          <cell r="GP140">
            <v>152.44755331708035</v>
          </cell>
          <cell r="GQ140">
            <v>71</v>
          </cell>
          <cell r="GR140">
            <v>0</v>
          </cell>
          <cell r="GS140">
            <v>19182</v>
          </cell>
          <cell r="GT140">
            <v>0</v>
          </cell>
          <cell r="GU140">
            <v>19182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5951.329949809804</v>
          </cell>
          <cell r="ID140">
            <v>0</v>
          </cell>
          <cell r="IE140">
            <v>111.2</v>
          </cell>
          <cell r="IF140">
            <v>0</v>
          </cell>
          <cell r="IG140">
            <v>223.44755331708038</v>
          </cell>
          <cell r="IH140">
            <v>152.44755331708035</v>
          </cell>
          <cell r="II140">
            <v>71</v>
          </cell>
          <cell r="IJ140">
            <v>0</v>
          </cell>
          <cell r="IK140">
            <v>19182</v>
          </cell>
          <cell r="IL140">
            <v>0</v>
          </cell>
          <cell r="IM140">
            <v>19182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343.54416596300001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8701</v>
          </cell>
          <cell r="JH140">
            <v>0</v>
          </cell>
          <cell r="JI140">
            <v>8701</v>
          </cell>
          <cell r="JJ140">
            <v>263.32833638299996</v>
          </cell>
          <cell r="JK140">
            <v>0</v>
          </cell>
          <cell r="JL140">
            <v>0</v>
          </cell>
          <cell r="JM140">
            <v>0</v>
          </cell>
          <cell r="JN140">
            <v>0</v>
          </cell>
          <cell r="JO140">
            <v>0</v>
          </cell>
          <cell r="JP140">
            <v>0</v>
          </cell>
          <cell r="JQ140">
            <v>0</v>
          </cell>
          <cell r="JR140">
            <v>8596</v>
          </cell>
          <cell r="JS140">
            <v>0</v>
          </cell>
          <cell r="JT140">
            <v>8596</v>
          </cell>
          <cell r="JU140">
            <v>46.248198900000006</v>
          </cell>
          <cell r="JV140">
            <v>0</v>
          </cell>
          <cell r="JW140">
            <v>0</v>
          </cell>
          <cell r="JX140">
            <v>0</v>
          </cell>
          <cell r="JY140">
            <v>0</v>
          </cell>
          <cell r="JZ140">
            <v>0</v>
          </cell>
          <cell r="KA140">
            <v>0</v>
          </cell>
          <cell r="KB140">
            <v>0</v>
          </cell>
          <cell r="KC140">
            <v>104</v>
          </cell>
          <cell r="KD140">
            <v>0</v>
          </cell>
          <cell r="KE140">
            <v>104</v>
          </cell>
          <cell r="KF140">
            <v>33.967630679999999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1</v>
          </cell>
          <cell r="KO140">
            <v>0</v>
          </cell>
          <cell r="KP140">
            <v>1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33.967630679999999</v>
          </cell>
          <cell r="LC140">
            <v>0</v>
          </cell>
          <cell r="LD140">
            <v>0</v>
          </cell>
          <cell r="LE140">
            <v>0</v>
          </cell>
          <cell r="LF140">
            <v>0</v>
          </cell>
          <cell r="LG140">
            <v>0</v>
          </cell>
          <cell r="LH140">
            <v>0</v>
          </cell>
          <cell r="LI140">
            <v>0</v>
          </cell>
          <cell r="LJ140">
            <v>1</v>
          </cell>
          <cell r="LK140">
            <v>0</v>
          </cell>
          <cell r="LL140">
            <v>1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55.8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19922.942175616463</v>
          </cell>
          <cell r="OV140">
            <v>346.28899999999999</v>
          </cell>
          <cell r="OW140">
            <v>214</v>
          </cell>
          <cell r="OX140">
            <v>1</v>
          </cell>
          <cell r="OY140">
            <v>19921</v>
          </cell>
          <cell r="OZ140">
            <v>4592.4061264929987</v>
          </cell>
        </row>
        <row r="141">
          <cell r="A141" t="str">
            <v>Г</v>
          </cell>
          <cell r="B141" t="str">
            <v>1.3.2.1.1</v>
          </cell>
          <cell r="C141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4591.2724346340001</v>
          </cell>
          <cell r="K141">
            <v>0</v>
          </cell>
          <cell r="L141">
            <v>4591.2724346340001</v>
          </cell>
          <cell r="M141">
            <v>0</v>
          </cell>
          <cell r="N141">
            <v>0</v>
          </cell>
          <cell r="O141">
            <v>170.67717430038584</v>
          </cell>
          <cell r="P141">
            <v>2407.3937657889996</v>
          </cell>
          <cell r="Q141">
            <v>2013.2014945446142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3466.8500087699999</v>
          </cell>
          <cell r="DH141">
            <v>0</v>
          </cell>
          <cell r="DI141">
            <v>3466.8500087699999</v>
          </cell>
          <cell r="DJ141">
            <v>36.684146650000002</v>
          </cell>
          <cell r="DK141">
            <v>1997.2028118200003</v>
          </cell>
          <cell r="DL141">
            <v>1190.2507855899999</v>
          </cell>
          <cell r="DM141">
            <v>242.71226471</v>
          </cell>
          <cell r="DN141">
            <v>2408.0854113406808</v>
          </cell>
          <cell r="DS141">
            <v>0</v>
          </cell>
          <cell r="DT141">
            <v>84</v>
          </cell>
          <cell r="DU141">
            <v>716.27869118855017</v>
          </cell>
          <cell r="DV141">
            <v>1607.8067201521303</v>
          </cell>
          <cell r="DW141">
            <v>716.27869118855017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4276.1768974300003</v>
          </cell>
          <cell r="ED141">
            <v>192.46159611999997</v>
          </cell>
          <cell r="EE141">
            <v>2578.9925768100002</v>
          </cell>
          <cell r="EF141">
            <v>1324.0510200399999</v>
          </cell>
          <cell r="EG141">
            <v>180.67170436000001</v>
          </cell>
          <cell r="EH141">
            <v>517.99511308000001</v>
          </cell>
          <cell r="EI141">
            <v>0</v>
          </cell>
          <cell r="EJ141">
            <v>309.99903376999998</v>
          </cell>
          <cell r="EK141">
            <v>188.35102584999998</v>
          </cell>
          <cell r="EL141">
            <v>19.64505346</v>
          </cell>
          <cell r="EM141">
            <v>952.90282632999993</v>
          </cell>
          <cell r="EN141">
            <v>184.28371113</v>
          </cell>
          <cell r="EO141">
            <v>519.59158761999993</v>
          </cell>
          <cell r="EP141">
            <v>207.97159898000004</v>
          </cell>
          <cell r="EQ141">
            <v>41.055928600000001</v>
          </cell>
          <cell r="ER141">
            <v>2805.2789580200001</v>
          </cell>
          <cell r="ES141">
            <v>8.177884989999999</v>
          </cell>
          <cell r="ET141">
            <v>1749.4019554199999</v>
          </cell>
          <cell r="EU141">
            <v>927.72839521000003</v>
          </cell>
          <cell r="EV141">
            <v>119.97072230000001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2805.2789580200001</v>
          </cell>
          <cell r="FC141">
            <v>8.177884989999999</v>
          </cell>
          <cell r="FD141">
            <v>1749.4019554199999</v>
          </cell>
          <cell r="FE141">
            <v>927.72839521000003</v>
          </cell>
          <cell r="FF141">
            <v>119.97072230000001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3464.8544089900006</v>
          </cell>
          <cell r="GA141">
            <v>0</v>
          </cell>
          <cell r="GB141">
            <v>158.99700000000001</v>
          </cell>
          <cell r="GC141">
            <v>0</v>
          </cell>
          <cell r="GD141">
            <v>698.12799999999993</v>
          </cell>
          <cell r="GE141">
            <v>638.42799999999988</v>
          </cell>
          <cell r="GF141">
            <v>0</v>
          </cell>
          <cell r="GG141">
            <v>59.7</v>
          </cell>
          <cell r="GH141">
            <v>4800</v>
          </cell>
          <cell r="GI141">
            <v>0</v>
          </cell>
          <cell r="GJ141">
            <v>4800</v>
          </cell>
          <cell r="GK141">
            <v>5951.329949809804</v>
          </cell>
          <cell r="GL141">
            <v>0</v>
          </cell>
          <cell r="GM141">
            <v>111.2</v>
          </cell>
          <cell r="GN141">
            <v>0</v>
          </cell>
          <cell r="GO141">
            <v>223.44755331708038</v>
          </cell>
          <cell r="GP141">
            <v>152.44755331708035</v>
          </cell>
          <cell r="GQ141">
            <v>71</v>
          </cell>
          <cell r="GR141">
            <v>0</v>
          </cell>
          <cell r="GS141">
            <v>19182</v>
          </cell>
          <cell r="GT141">
            <v>0</v>
          </cell>
          <cell r="GU141">
            <v>19182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5951.329949809804</v>
          </cell>
          <cell r="ID141">
            <v>0</v>
          </cell>
          <cell r="IE141">
            <v>111.2</v>
          </cell>
          <cell r="IF141">
            <v>0</v>
          </cell>
          <cell r="IG141">
            <v>223.44755331708038</v>
          </cell>
          <cell r="IH141">
            <v>152.44755331708035</v>
          </cell>
          <cell r="II141">
            <v>71</v>
          </cell>
          <cell r="IJ141">
            <v>0</v>
          </cell>
          <cell r="IK141">
            <v>19182</v>
          </cell>
          <cell r="IL141">
            <v>0</v>
          </cell>
          <cell r="IM141">
            <v>19182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343.54416596300001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8701</v>
          </cell>
          <cell r="JH141">
            <v>0</v>
          </cell>
          <cell r="JI141">
            <v>8701</v>
          </cell>
          <cell r="JJ141">
            <v>263.32833638299996</v>
          </cell>
          <cell r="JK141">
            <v>0</v>
          </cell>
          <cell r="JL141">
            <v>0</v>
          </cell>
          <cell r="JM141">
            <v>0</v>
          </cell>
          <cell r="JN141">
            <v>0</v>
          </cell>
          <cell r="JO141">
            <v>0</v>
          </cell>
          <cell r="JP141">
            <v>0</v>
          </cell>
          <cell r="JQ141">
            <v>0</v>
          </cell>
          <cell r="JR141">
            <v>8596</v>
          </cell>
          <cell r="JS141">
            <v>0</v>
          </cell>
          <cell r="JT141">
            <v>8596</v>
          </cell>
          <cell r="JU141">
            <v>46.248198900000006</v>
          </cell>
          <cell r="JV141">
            <v>0</v>
          </cell>
          <cell r="JW141">
            <v>0</v>
          </cell>
          <cell r="JX141">
            <v>0</v>
          </cell>
          <cell r="JY141">
            <v>0</v>
          </cell>
          <cell r="JZ141">
            <v>0</v>
          </cell>
          <cell r="KA141">
            <v>0</v>
          </cell>
          <cell r="KB141">
            <v>0</v>
          </cell>
          <cell r="KC141">
            <v>104</v>
          </cell>
          <cell r="KD141">
            <v>0</v>
          </cell>
          <cell r="KE141">
            <v>104</v>
          </cell>
          <cell r="KF141">
            <v>33.967630679999999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1</v>
          </cell>
          <cell r="KO141">
            <v>0</v>
          </cell>
          <cell r="KP141">
            <v>1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33.967630679999999</v>
          </cell>
          <cell r="LC141">
            <v>0</v>
          </cell>
          <cell r="LD141">
            <v>0</v>
          </cell>
          <cell r="LE141">
            <v>0</v>
          </cell>
          <cell r="LF141">
            <v>0</v>
          </cell>
          <cell r="LG141">
            <v>0</v>
          </cell>
          <cell r="LH141">
            <v>0</v>
          </cell>
          <cell r="LI141">
            <v>0</v>
          </cell>
          <cell r="LJ141">
            <v>1</v>
          </cell>
          <cell r="LK141">
            <v>0</v>
          </cell>
          <cell r="LL141">
            <v>1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55.8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19922.942175616463</v>
          </cell>
          <cell r="OV141">
            <v>346.28899999999999</v>
          </cell>
          <cell r="OW141">
            <v>214</v>
          </cell>
          <cell r="OX141">
            <v>1</v>
          </cell>
          <cell r="OY141">
            <v>19921</v>
          </cell>
          <cell r="OZ141">
            <v>4592.4061264929987</v>
          </cell>
        </row>
        <row r="142">
          <cell r="A142" t="str">
            <v>Г</v>
          </cell>
          <cell r="B142" t="str">
            <v>1.3.2.1.2</v>
          </cell>
          <cell r="C142" t="str">
            <v>Модернизация, техническое перевооружение прочих объектов основных средств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4591.2724346340001</v>
          </cell>
          <cell r="K142">
            <v>0</v>
          </cell>
          <cell r="L142">
            <v>4591.2724346340001</v>
          </cell>
          <cell r="M142">
            <v>0</v>
          </cell>
          <cell r="N142">
            <v>0</v>
          </cell>
          <cell r="O142">
            <v>170.67717430038584</v>
          </cell>
          <cell r="P142">
            <v>2407.3937657889996</v>
          </cell>
          <cell r="Q142">
            <v>2013.2014945446142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3466.8500087699999</v>
          </cell>
          <cell r="DH142">
            <v>0</v>
          </cell>
          <cell r="DI142">
            <v>3466.8500087699999</v>
          </cell>
          <cell r="DJ142">
            <v>36.684146650000002</v>
          </cell>
          <cell r="DK142">
            <v>1997.2028118200003</v>
          </cell>
          <cell r="DL142">
            <v>1190.2507855899999</v>
          </cell>
          <cell r="DM142">
            <v>242.71226471</v>
          </cell>
          <cell r="DN142">
            <v>2408.0854113406808</v>
          </cell>
          <cell r="DS142">
            <v>0</v>
          </cell>
          <cell r="DT142">
            <v>84</v>
          </cell>
          <cell r="DU142">
            <v>716.27869118855017</v>
          </cell>
          <cell r="DV142">
            <v>1607.8067201521303</v>
          </cell>
          <cell r="DW142">
            <v>716.27869118855017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4276.1768974300003</v>
          </cell>
          <cell r="ED142">
            <v>192.46159611999997</v>
          </cell>
          <cell r="EE142">
            <v>2578.9925768100002</v>
          </cell>
          <cell r="EF142">
            <v>1324.0510200399999</v>
          </cell>
          <cell r="EG142">
            <v>180.67170436000001</v>
          </cell>
          <cell r="EH142">
            <v>517.99511308000001</v>
          </cell>
          <cell r="EI142">
            <v>0</v>
          </cell>
          <cell r="EJ142">
            <v>309.99903376999998</v>
          </cell>
          <cell r="EK142">
            <v>188.35102584999998</v>
          </cell>
          <cell r="EL142">
            <v>19.64505346</v>
          </cell>
          <cell r="EM142">
            <v>952.90282632999993</v>
          </cell>
          <cell r="EN142">
            <v>184.28371113</v>
          </cell>
          <cell r="EO142">
            <v>519.59158761999993</v>
          </cell>
          <cell r="EP142">
            <v>207.97159898000004</v>
          </cell>
          <cell r="EQ142">
            <v>41.055928600000001</v>
          </cell>
          <cell r="ER142">
            <v>2805.2789580200001</v>
          </cell>
          <cell r="ES142">
            <v>8.177884989999999</v>
          </cell>
          <cell r="ET142">
            <v>1749.4019554199999</v>
          </cell>
          <cell r="EU142">
            <v>927.72839521000003</v>
          </cell>
          <cell r="EV142">
            <v>119.97072230000001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2805.2789580200001</v>
          </cell>
          <cell r="FC142">
            <v>8.177884989999999</v>
          </cell>
          <cell r="FD142">
            <v>1749.4019554199999</v>
          </cell>
          <cell r="FE142">
            <v>927.72839521000003</v>
          </cell>
          <cell r="FF142">
            <v>119.97072230000001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3464.8544089900006</v>
          </cell>
          <cell r="GA142">
            <v>0</v>
          </cell>
          <cell r="GB142">
            <v>158.99700000000001</v>
          </cell>
          <cell r="GC142">
            <v>0</v>
          </cell>
          <cell r="GD142">
            <v>698.12799999999993</v>
          </cell>
          <cell r="GE142">
            <v>638.42799999999988</v>
          </cell>
          <cell r="GF142">
            <v>0</v>
          </cell>
          <cell r="GG142">
            <v>59.7</v>
          </cell>
          <cell r="GH142">
            <v>4800</v>
          </cell>
          <cell r="GI142">
            <v>0</v>
          </cell>
          <cell r="GJ142">
            <v>4800</v>
          </cell>
          <cell r="GK142">
            <v>5951.329949809804</v>
          </cell>
          <cell r="GL142">
            <v>0</v>
          </cell>
          <cell r="GM142">
            <v>111.2</v>
          </cell>
          <cell r="GN142">
            <v>0</v>
          </cell>
          <cell r="GO142">
            <v>223.44755331708038</v>
          </cell>
          <cell r="GP142">
            <v>152.44755331708035</v>
          </cell>
          <cell r="GQ142">
            <v>71</v>
          </cell>
          <cell r="GR142">
            <v>0</v>
          </cell>
          <cell r="GS142">
            <v>19182</v>
          </cell>
          <cell r="GT142">
            <v>0</v>
          </cell>
          <cell r="GU142">
            <v>19182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5951.329949809804</v>
          </cell>
          <cell r="ID142">
            <v>0</v>
          </cell>
          <cell r="IE142">
            <v>111.2</v>
          </cell>
          <cell r="IF142">
            <v>0</v>
          </cell>
          <cell r="IG142">
            <v>223.44755331708038</v>
          </cell>
          <cell r="IH142">
            <v>152.44755331708035</v>
          </cell>
          <cell r="II142">
            <v>71</v>
          </cell>
          <cell r="IJ142">
            <v>0</v>
          </cell>
          <cell r="IK142">
            <v>19182</v>
          </cell>
          <cell r="IL142">
            <v>0</v>
          </cell>
          <cell r="IM142">
            <v>19182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343.54416596300001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8701</v>
          </cell>
          <cell r="JH142">
            <v>0</v>
          </cell>
          <cell r="JI142">
            <v>8701</v>
          </cell>
          <cell r="JJ142">
            <v>263.32833638299996</v>
          </cell>
          <cell r="JK142">
            <v>0</v>
          </cell>
          <cell r="JL142">
            <v>0</v>
          </cell>
          <cell r="JM142">
            <v>0</v>
          </cell>
          <cell r="JN142">
            <v>0</v>
          </cell>
          <cell r="JO142">
            <v>0</v>
          </cell>
          <cell r="JP142">
            <v>0</v>
          </cell>
          <cell r="JQ142">
            <v>0</v>
          </cell>
          <cell r="JR142">
            <v>8596</v>
          </cell>
          <cell r="JS142">
            <v>0</v>
          </cell>
          <cell r="JT142">
            <v>8596</v>
          </cell>
          <cell r="JU142">
            <v>46.248198900000006</v>
          </cell>
          <cell r="JV142">
            <v>0</v>
          </cell>
          <cell r="JW142">
            <v>0</v>
          </cell>
          <cell r="JX142">
            <v>0</v>
          </cell>
          <cell r="JY142">
            <v>0</v>
          </cell>
          <cell r="JZ142">
            <v>0</v>
          </cell>
          <cell r="KA142">
            <v>0</v>
          </cell>
          <cell r="KB142">
            <v>0</v>
          </cell>
          <cell r="KC142">
            <v>104</v>
          </cell>
          <cell r="KD142">
            <v>0</v>
          </cell>
          <cell r="KE142">
            <v>104</v>
          </cell>
          <cell r="KF142">
            <v>33.967630679999999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1</v>
          </cell>
          <cell r="KO142">
            <v>0</v>
          </cell>
          <cell r="KP142">
            <v>1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33.967630679999999</v>
          </cell>
          <cell r="LC142">
            <v>0</v>
          </cell>
          <cell r="LD142">
            <v>0</v>
          </cell>
          <cell r="LE142">
            <v>0</v>
          </cell>
          <cell r="LF142">
            <v>0</v>
          </cell>
          <cell r="LG142">
            <v>0</v>
          </cell>
          <cell r="LH142">
            <v>0</v>
          </cell>
          <cell r="LI142">
            <v>0</v>
          </cell>
          <cell r="LJ142">
            <v>1</v>
          </cell>
          <cell r="LK142">
            <v>0</v>
          </cell>
          <cell r="LL142">
            <v>1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55.8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19922.942175616463</v>
          </cell>
          <cell r="OV142">
            <v>346.28899999999999</v>
          </cell>
          <cell r="OW142">
            <v>214</v>
          </cell>
          <cell r="OX142">
            <v>1</v>
          </cell>
          <cell r="OY142">
            <v>19921</v>
          </cell>
          <cell r="OZ142">
            <v>4592.4061264929987</v>
          </cell>
        </row>
        <row r="143">
          <cell r="A143" t="str">
            <v>Г</v>
          </cell>
          <cell r="B143" t="str">
            <v>1.3.2.2</v>
          </cell>
          <cell r="C143" t="str">
            <v>Модернизация, техническое перевооружение линий связи и телекоммуникационных систем 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4591.2724346340001</v>
          </cell>
          <cell r="K143">
            <v>0</v>
          </cell>
          <cell r="L143">
            <v>4591.2724346340001</v>
          </cell>
          <cell r="M143">
            <v>0</v>
          </cell>
          <cell r="N143">
            <v>0</v>
          </cell>
          <cell r="O143">
            <v>170.67717430038584</v>
          </cell>
          <cell r="P143">
            <v>2407.3937657889996</v>
          </cell>
          <cell r="Q143">
            <v>2013.2014945446142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3466.8500087699999</v>
          </cell>
          <cell r="DH143">
            <v>0</v>
          </cell>
          <cell r="DI143">
            <v>3466.8500087699999</v>
          </cell>
          <cell r="DJ143">
            <v>36.684146650000002</v>
          </cell>
          <cell r="DK143">
            <v>1997.2028118200003</v>
          </cell>
          <cell r="DL143">
            <v>1190.2507855899999</v>
          </cell>
          <cell r="DM143">
            <v>242.71226471</v>
          </cell>
          <cell r="DN143">
            <v>2408.0854113406808</v>
          </cell>
          <cell r="DS143">
            <v>0</v>
          </cell>
          <cell r="DT143">
            <v>84</v>
          </cell>
          <cell r="DU143">
            <v>716.27869118855017</v>
          </cell>
          <cell r="DV143">
            <v>1607.8067201521303</v>
          </cell>
          <cell r="DW143">
            <v>716.27869118855017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4276.1768974300003</v>
          </cell>
          <cell r="ED143">
            <v>192.46159611999997</v>
          </cell>
          <cell r="EE143">
            <v>2578.9925768100002</v>
          </cell>
          <cell r="EF143">
            <v>1324.0510200399999</v>
          </cell>
          <cell r="EG143">
            <v>180.67170436000001</v>
          </cell>
          <cell r="EH143">
            <v>517.99511308000001</v>
          </cell>
          <cell r="EI143">
            <v>0</v>
          </cell>
          <cell r="EJ143">
            <v>309.99903376999998</v>
          </cell>
          <cell r="EK143">
            <v>188.35102584999998</v>
          </cell>
          <cell r="EL143">
            <v>19.64505346</v>
          </cell>
          <cell r="EM143">
            <v>952.90282632999993</v>
          </cell>
          <cell r="EN143">
            <v>184.28371113</v>
          </cell>
          <cell r="EO143">
            <v>519.59158761999993</v>
          </cell>
          <cell r="EP143">
            <v>207.97159898000004</v>
          </cell>
          <cell r="EQ143">
            <v>41.055928600000001</v>
          </cell>
          <cell r="ER143">
            <v>2805.2789580200001</v>
          </cell>
          <cell r="ES143">
            <v>8.177884989999999</v>
          </cell>
          <cell r="ET143">
            <v>1749.4019554199999</v>
          </cell>
          <cell r="EU143">
            <v>927.72839521000003</v>
          </cell>
          <cell r="EV143">
            <v>119.97072230000001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2805.2789580200001</v>
          </cell>
          <cell r="FC143">
            <v>8.177884989999999</v>
          </cell>
          <cell r="FD143">
            <v>1749.4019554199999</v>
          </cell>
          <cell r="FE143">
            <v>927.72839521000003</v>
          </cell>
          <cell r="FF143">
            <v>119.97072230000001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3464.8544089900006</v>
          </cell>
          <cell r="GA143">
            <v>0</v>
          </cell>
          <cell r="GB143">
            <v>158.99700000000001</v>
          </cell>
          <cell r="GC143">
            <v>0</v>
          </cell>
          <cell r="GD143">
            <v>698.12799999999993</v>
          </cell>
          <cell r="GE143">
            <v>638.42799999999988</v>
          </cell>
          <cell r="GF143">
            <v>0</v>
          </cell>
          <cell r="GG143">
            <v>59.7</v>
          </cell>
          <cell r="GH143">
            <v>4800</v>
          </cell>
          <cell r="GI143">
            <v>0</v>
          </cell>
          <cell r="GJ143">
            <v>4800</v>
          </cell>
          <cell r="GK143">
            <v>5951.329949809804</v>
          </cell>
          <cell r="GL143">
            <v>0</v>
          </cell>
          <cell r="GM143">
            <v>111.2</v>
          </cell>
          <cell r="GN143">
            <v>0</v>
          </cell>
          <cell r="GO143">
            <v>223.44755331708038</v>
          </cell>
          <cell r="GP143">
            <v>152.44755331708035</v>
          </cell>
          <cell r="GQ143">
            <v>71</v>
          </cell>
          <cell r="GR143">
            <v>0</v>
          </cell>
          <cell r="GS143">
            <v>19182</v>
          </cell>
          <cell r="GT143">
            <v>0</v>
          </cell>
          <cell r="GU143">
            <v>19182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5951.329949809804</v>
          </cell>
          <cell r="ID143">
            <v>0</v>
          </cell>
          <cell r="IE143">
            <v>111.2</v>
          </cell>
          <cell r="IF143">
            <v>0</v>
          </cell>
          <cell r="IG143">
            <v>223.44755331708038</v>
          </cell>
          <cell r="IH143">
            <v>152.44755331708035</v>
          </cell>
          <cell r="II143">
            <v>71</v>
          </cell>
          <cell r="IJ143">
            <v>0</v>
          </cell>
          <cell r="IK143">
            <v>19182</v>
          </cell>
          <cell r="IL143">
            <v>0</v>
          </cell>
          <cell r="IM143">
            <v>19182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343.54416596300001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8701</v>
          </cell>
          <cell r="JH143">
            <v>0</v>
          </cell>
          <cell r="JI143">
            <v>8701</v>
          </cell>
          <cell r="JJ143">
            <v>263.32833638299996</v>
          </cell>
          <cell r="JK143">
            <v>0</v>
          </cell>
          <cell r="JL143">
            <v>0</v>
          </cell>
          <cell r="JM143">
            <v>0</v>
          </cell>
          <cell r="JN143">
            <v>0</v>
          </cell>
          <cell r="JO143">
            <v>0</v>
          </cell>
          <cell r="JP143">
            <v>0</v>
          </cell>
          <cell r="JQ143">
            <v>0</v>
          </cell>
          <cell r="JR143">
            <v>8596</v>
          </cell>
          <cell r="JS143">
            <v>0</v>
          </cell>
          <cell r="JT143">
            <v>8596</v>
          </cell>
          <cell r="JU143">
            <v>46.248198900000006</v>
          </cell>
          <cell r="JV143">
            <v>0</v>
          </cell>
          <cell r="JW143">
            <v>0</v>
          </cell>
          <cell r="JX143">
            <v>0</v>
          </cell>
          <cell r="JY143">
            <v>0</v>
          </cell>
          <cell r="JZ143">
            <v>0</v>
          </cell>
          <cell r="KA143">
            <v>0</v>
          </cell>
          <cell r="KB143">
            <v>0</v>
          </cell>
          <cell r="KC143">
            <v>104</v>
          </cell>
          <cell r="KD143">
            <v>0</v>
          </cell>
          <cell r="KE143">
            <v>104</v>
          </cell>
          <cell r="KF143">
            <v>33.967630679999999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1</v>
          </cell>
          <cell r="KO143">
            <v>0</v>
          </cell>
          <cell r="KP143">
            <v>1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33.967630679999999</v>
          </cell>
          <cell r="LC143">
            <v>0</v>
          </cell>
          <cell r="LD143">
            <v>0</v>
          </cell>
          <cell r="LE143">
            <v>0</v>
          </cell>
          <cell r="LF143">
            <v>0</v>
          </cell>
          <cell r="LG143">
            <v>0</v>
          </cell>
          <cell r="LH143">
            <v>0</v>
          </cell>
          <cell r="LI143">
            <v>0</v>
          </cell>
          <cell r="LJ143">
            <v>1</v>
          </cell>
          <cell r="LK143">
            <v>0</v>
          </cell>
          <cell r="LL143">
            <v>1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55.8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19922.942175616463</v>
          </cell>
          <cell r="OV143">
            <v>346.28899999999999</v>
          </cell>
          <cell r="OW143">
            <v>214</v>
          </cell>
          <cell r="OX143">
            <v>1</v>
          </cell>
          <cell r="OY143">
            <v>19921</v>
          </cell>
          <cell r="OZ143">
            <v>4592.4061264929987</v>
          </cell>
        </row>
        <row r="144">
          <cell r="A144" t="str">
            <v>Г</v>
          </cell>
          <cell r="B144" t="str">
            <v>1.3.2.3</v>
          </cell>
          <cell r="C144" t="str">
            <v>Модернизация, техническое перевооружение информационно-вычислительных систем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4591.2724346340001</v>
          </cell>
          <cell r="K144">
            <v>0</v>
          </cell>
          <cell r="L144">
            <v>4591.2724346340001</v>
          </cell>
          <cell r="M144">
            <v>0</v>
          </cell>
          <cell r="N144">
            <v>0</v>
          </cell>
          <cell r="O144">
            <v>170.67717430038584</v>
          </cell>
          <cell r="P144">
            <v>2407.3937657889996</v>
          </cell>
          <cell r="Q144">
            <v>2013.2014945446142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3466.8500087699999</v>
          </cell>
          <cell r="DH144">
            <v>0</v>
          </cell>
          <cell r="DI144">
            <v>3466.8500087699999</v>
          </cell>
          <cell r="DJ144">
            <v>36.684146650000002</v>
          </cell>
          <cell r="DK144">
            <v>1997.2028118200003</v>
          </cell>
          <cell r="DL144">
            <v>1190.2507855899999</v>
          </cell>
          <cell r="DM144">
            <v>242.71226471</v>
          </cell>
          <cell r="DN144">
            <v>2408.0854113406808</v>
          </cell>
          <cell r="DS144">
            <v>0</v>
          </cell>
          <cell r="DT144">
            <v>84</v>
          </cell>
          <cell r="DU144">
            <v>716.27869118855017</v>
          </cell>
          <cell r="DV144">
            <v>1607.8067201521303</v>
          </cell>
          <cell r="DW144">
            <v>716.27869118855017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4276.1768974300003</v>
          </cell>
          <cell r="ED144">
            <v>192.46159611999997</v>
          </cell>
          <cell r="EE144">
            <v>2578.9925768100002</v>
          </cell>
          <cell r="EF144">
            <v>1324.0510200399999</v>
          </cell>
          <cell r="EG144">
            <v>180.67170436000001</v>
          </cell>
          <cell r="EH144">
            <v>517.99511308000001</v>
          </cell>
          <cell r="EI144">
            <v>0</v>
          </cell>
          <cell r="EJ144">
            <v>309.99903376999998</v>
          </cell>
          <cell r="EK144">
            <v>188.35102584999998</v>
          </cell>
          <cell r="EL144">
            <v>19.64505346</v>
          </cell>
          <cell r="EM144">
            <v>952.90282632999993</v>
          </cell>
          <cell r="EN144">
            <v>184.28371113</v>
          </cell>
          <cell r="EO144">
            <v>519.59158761999993</v>
          </cell>
          <cell r="EP144">
            <v>207.97159898000004</v>
          </cell>
          <cell r="EQ144">
            <v>41.055928600000001</v>
          </cell>
          <cell r="ER144">
            <v>2805.2789580200001</v>
          </cell>
          <cell r="ES144">
            <v>8.177884989999999</v>
          </cell>
          <cell r="ET144">
            <v>1749.4019554199999</v>
          </cell>
          <cell r="EU144">
            <v>927.72839521000003</v>
          </cell>
          <cell r="EV144">
            <v>119.97072230000001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2805.2789580200001</v>
          </cell>
          <cell r="FC144">
            <v>8.177884989999999</v>
          </cell>
          <cell r="FD144">
            <v>1749.4019554199999</v>
          </cell>
          <cell r="FE144">
            <v>927.72839521000003</v>
          </cell>
          <cell r="FF144">
            <v>119.97072230000001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3464.8544089900006</v>
          </cell>
          <cell r="GA144">
            <v>0</v>
          </cell>
          <cell r="GB144">
            <v>158.99700000000001</v>
          </cell>
          <cell r="GC144">
            <v>0</v>
          </cell>
          <cell r="GD144">
            <v>698.12799999999993</v>
          </cell>
          <cell r="GE144">
            <v>638.42799999999988</v>
          </cell>
          <cell r="GF144">
            <v>0</v>
          </cell>
          <cell r="GG144">
            <v>59.7</v>
          </cell>
          <cell r="GH144">
            <v>4800</v>
          </cell>
          <cell r="GI144">
            <v>0</v>
          </cell>
          <cell r="GJ144">
            <v>4800</v>
          </cell>
          <cell r="GK144">
            <v>5951.329949809804</v>
          </cell>
          <cell r="GL144">
            <v>0</v>
          </cell>
          <cell r="GM144">
            <v>111.2</v>
          </cell>
          <cell r="GN144">
            <v>0</v>
          </cell>
          <cell r="GO144">
            <v>223.44755331708038</v>
          </cell>
          <cell r="GP144">
            <v>152.44755331708035</v>
          </cell>
          <cell r="GQ144">
            <v>71</v>
          </cell>
          <cell r="GR144">
            <v>0</v>
          </cell>
          <cell r="GS144">
            <v>19182</v>
          </cell>
          <cell r="GT144">
            <v>0</v>
          </cell>
          <cell r="GU144">
            <v>19182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5951.329949809804</v>
          </cell>
          <cell r="ID144">
            <v>0</v>
          </cell>
          <cell r="IE144">
            <v>111.2</v>
          </cell>
          <cell r="IF144">
            <v>0</v>
          </cell>
          <cell r="IG144">
            <v>223.44755331708038</v>
          </cell>
          <cell r="IH144">
            <v>152.44755331708035</v>
          </cell>
          <cell r="II144">
            <v>71</v>
          </cell>
          <cell r="IJ144">
            <v>0</v>
          </cell>
          <cell r="IK144">
            <v>19182</v>
          </cell>
          <cell r="IL144">
            <v>0</v>
          </cell>
          <cell r="IM144">
            <v>19182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343.54416596300001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8701</v>
          </cell>
          <cell r="JH144">
            <v>0</v>
          </cell>
          <cell r="JI144">
            <v>8701</v>
          </cell>
          <cell r="JJ144">
            <v>263.32833638299996</v>
          </cell>
          <cell r="JK144">
            <v>0</v>
          </cell>
          <cell r="JL144">
            <v>0</v>
          </cell>
          <cell r="JM144">
            <v>0</v>
          </cell>
          <cell r="JN144">
            <v>0</v>
          </cell>
          <cell r="JO144">
            <v>0</v>
          </cell>
          <cell r="JP144">
            <v>0</v>
          </cell>
          <cell r="JQ144">
            <v>0</v>
          </cell>
          <cell r="JR144">
            <v>8596</v>
          </cell>
          <cell r="JS144">
            <v>0</v>
          </cell>
          <cell r="JT144">
            <v>8596</v>
          </cell>
          <cell r="JU144">
            <v>46.248198900000006</v>
          </cell>
          <cell r="JV144">
            <v>0</v>
          </cell>
          <cell r="JW144">
            <v>0</v>
          </cell>
          <cell r="JX144">
            <v>0</v>
          </cell>
          <cell r="JY144">
            <v>0</v>
          </cell>
          <cell r="JZ144">
            <v>0</v>
          </cell>
          <cell r="KA144">
            <v>0</v>
          </cell>
          <cell r="KB144">
            <v>0</v>
          </cell>
          <cell r="KC144">
            <v>104</v>
          </cell>
          <cell r="KD144">
            <v>0</v>
          </cell>
          <cell r="KE144">
            <v>104</v>
          </cell>
          <cell r="KF144">
            <v>33.967630679999999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1</v>
          </cell>
          <cell r="KO144">
            <v>0</v>
          </cell>
          <cell r="KP144">
            <v>1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33.967630679999999</v>
          </cell>
          <cell r="LC144">
            <v>0</v>
          </cell>
          <cell r="LD144">
            <v>0</v>
          </cell>
          <cell r="LE144">
            <v>0</v>
          </cell>
          <cell r="LF144">
            <v>0</v>
          </cell>
          <cell r="LG144">
            <v>0</v>
          </cell>
          <cell r="LH144">
            <v>0</v>
          </cell>
          <cell r="LI144">
            <v>0</v>
          </cell>
          <cell r="LJ144">
            <v>1</v>
          </cell>
          <cell r="LK144">
            <v>0</v>
          </cell>
          <cell r="LL144">
            <v>1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55.8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19922.942175616463</v>
          </cell>
          <cell r="OV144">
            <v>346.28899999999999</v>
          </cell>
          <cell r="OW144">
            <v>214</v>
          </cell>
          <cell r="OX144">
            <v>1</v>
          </cell>
          <cell r="OY144">
            <v>19921</v>
          </cell>
          <cell r="OZ144">
            <v>4592.4061264929987</v>
          </cell>
        </row>
        <row r="145">
          <cell r="A145" t="str">
            <v>Г</v>
          </cell>
          <cell r="B145" t="str">
            <v>1.3.2.5</v>
          </cell>
          <cell r="C145" t="str">
            <v>Модификация программ для ЭВМ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4591.2724346340001</v>
          </cell>
          <cell r="K145">
            <v>0</v>
          </cell>
          <cell r="L145">
            <v>4591.2724346340001</v>
          </cell>
          <cell r="M145">
            <v>0</v>
          </cell>
          <cell r="N145">
            <v>0</v>
          </cell>
          <cell r="O145">
            <v>170.67717430038584</v>
          </cell>
          <cell r="P145">
            <v>2407.3937657889996</v>
          </cell>
          <cell r="Q145">
            <v>2013.2014945446142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3466.8500087699999</v>
          </cell>
          <cell r="DH145">
            <v>0</v>
          </cell>
          <cell r="DI145">
            <v>3466.8500087699999</v>
          </cell>
          <cell r="DJ145">
            <v>36.684146650000002</v>
          </cell>
          <cell r="DK145">
            <v>1997.2028118200003</v>
          </cell>
          <cell r="DL145">
            <v>1190.2507855899999</v>
          </cell>
          <cell r="DM145">
            <v>242.71226471</v>
          </cell>
          <cell r="DN145">
            <v>2408.0854113406808</v>
          </cell>
          <cell r="DS145">
            <v>0</v>
          </cell>
          <cell r="DT145">
            <v>84</v>
          </cell>
          <cell r="DU145">
            <v>716.27869118855017</v>
          </cell>
          <cell r="DV145">
            <v>1607.8067201521303</v>
          </cell>
          <cell r="DW145">
            <v>716.27869118855017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4276.1768974300003</v>
          </cell>
          <cell r="ED145">
            <v>192.46159611999997</v>
          </cell>
          <cell r="EE145">
            <v>2578.9925768100002</v>
          </cell>
          <cell r="EF145">
            <v>1324.0510200399999</v>
          </cell>
          <cell r="EG145">
            <v>180.67170436000001</v>
          </cell>
          <cell r="EH145">
            <v>517.99511308000001</v>
          </cell>
          <cell r="EI145">
            <v>0</v>
          </cell>
          <cell r="EJ145">
            <v>309.99903376999998</v>
          </cell>
          <cell r="EK145">
            <v>188.35102584999998</v>
          </cell>
          <cell r="EL145">
            <v>19.64505346</v>
          </cell>
          <cell r="EM145">
            <v>952.90282632999993</v>
          </cell>
          <cell r="EN145">
            <v>184.28371113</v>
          </cell>
          <cell r="EO145">
            <v>519.59158761999993</v>
          </cell>
          <cell r="EP145">
            <v>207.97159898000004</v>
          </cell>
          <cell r="EQ145">
            <v>41.055928600000001</v>
          </cell>
          <cell r="ER145">
            <v>2805.2789580200001</v>
          </cell>
          <cell r="ES145">
            <v>8.177884989999999</v>
          </cell>
          <cell r="ET145">
            <v>1749.4019554199999</v>
          </cell>
          <cell r="EU145">
            <v>927.72839521000003</v>
          </cell>
          <cell r="EV145">
            <v>119.97072230000001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2805.2789580200001</v>
          </cell>
          <cell r="FC145">
            <v>8.177884989999999</v>
          </cell>
          <cell r="FD145">
            <v>1749.4019554199999</v>
          </cell>
          <cell r="FE145">
            <v>927.72839521000003</v>
          </cell>
          <cell r="FF145">
            <v>119.97072230000001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3464.8544089900006</v>
          </cell>
          <cell r="GA145">
            <v>0</v>
          </cell>
          <cell r="GB145">
            <v>158.99700000000001</v>
          </cell>
          <cell r="GC145">
            <v>0</v>
          </cell>
          <cell r="GD145">
            <v>698.12799999999993</v>
          </cell>
          <cell r="GE145">
            <v>638.42799999999988</v>
          </cell>
          <cell r="GF145">
            <v>0</v>
          </cell>
          <cell r="GG145">
            <v>59.7</v>
          </cell>
          <cell r="GH145">
            <v>4800</v>
          </cell>
          <cell r="GI145">
            <v>0</v>
          </cell>
          <cell r="GJ145">
            <v>4800</v>
          </cell>
          <cell r="GK145">
            <v>5951.329949809804</v>
          </cell>
          <cell r="GL145">
            <v>0</v>
          </cell>
          <cell r="GM145">
            <v>111.2</v>
          </cell>
          <cell r="GN145">
            <v>0</v>
          </cell>
          <cell r="GO145">
            <v>223.44755331708038</v>
          </cell>
          <cell r="GP145">
            <v>152.44755331708035</v>
          </cell>
          <cell r="GQ145">
            <v>71</v>
          </cell>
          <cell r="GR145">
            <v>0</v>
          </cell>
          <cell r="GS145">
            <v>19182</v>
          </cell>
          <cell r="GT145">
            <v>0</v>
          </cell>
          <cell r="GU145">
            <v>19182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5951.329949809804</v>
          </cell>
          <cell r="ID145">
            <v>0</v>
          </cell>
          <cell r="IE145">
            <v>111.2</v>
          </cell>
          <cell r="IF145">
            <v>0</v>
          </cell>
          <cell r="IG145">
            <v>223.44755331708038</v>
          </cell>
          <cell r="IH145">
            <v>152.44755331708035</v>
          </cell>
          <cell r="II145">
            <v>71</v>
          </cell>
          <cell r="IJ145">
            <v>0</v>
          </cell>
          <cell r="IK145">
            <v>19182</v>
          </cell>
          <cell r="IL145">
            <v>0</v>
          </cell>
          <cell r="IM145">
            <v>19182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343.54416596300001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8701</v>
          </cell>
          <cell r="JH145">
            <v>0</v>
          </cell>
          <cell r="JI145">
            <v>8701</v>
          </cell>
          <cell r="JJ145">
            <v>263.32833638299996</v>
          </cell>
          <cell r="JK145">
            <v>0</v>
          </cell>
          <cell r="JL145">
            <v>0</v>
          </cell>
          <cell r="JM145">
            <v>0</v>
          </cell>
          <cell r="JN145">
            <v>0</v>
          </cell>
          <cell r="JO145">
            <v>0</v>
          </cell>
          <cell r="JP145">
            <v>0</v>
          </cell>
          <cell r="JQ145">
            <v>0</v>
          </cell>
          <cell r="JR145">
            <v>8596</v>
          </cell>
          <cell r="JS145">
            <v>0</v>
          </cell>
          <cell r="JT145">
            <v>8596</v>
          </cell>
          <cell r="JU145">
            <v>46.248198900000006</v>
          </cell>
          <cell r="JV145">
            <v>0</v>
          </cell>
          <cell r="JW145">
            <v>0</v>
          </cell>
          <cell r="JX145">
            <v>0</v>
          </cell>
          <cell r="JY145">
            <v>0</v>
          </cell>
          <cell r="JZ145">
            <v>0</v>
          </cell>
          <cell r="KA145">
            <v>0</v>
          </cell>
          <cell r="KB145">
            <v>0</v>
          </cell>
          <cell r="KC145">
            <v>104</v>
          </cell>
          <cell r="KD145">
            <v>0</v>
          </cell>
          <cell r="KE145">
            <v>104</v>
          </cell>
          <cell r="KF145">
            <v>33.967630679999999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1</v>
          </cell>
          <cell r="KO145">
            <v>0</v>
          </cell>
          <cell r="KP145">
            <v>1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33.967630679999999</v>
          </cell>
          <cell r="LC145">
            <v>0</v>
          </cell>
          <cell r="LD145">
            <v>0</v>
          </cell>
          <cell r="LE145">
            <v>0</v>
          </cell>
          <cell r="LF145">
            <v>0</v>
          </cell>
          <cell r="LG145">
            <v>0</v>
          </cell>
          <cell r="LH145">
            <v>0</v>
          </cell>
          <cell r="LI145">
            <v>0</v>
          </cell>
          <cell r="LJ145">
            <v>1</v>
          </cell>
          <cell r="LK145">
            <v>0</v>
          </cell>
          <cell r="LL145">
            <v>1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55.8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19922.942175616463</v>
          </cell>
          <cell r="OV145">
            <v>346.28899999999999</v>
          </cell>
          <cell r="OW145">
            <v>214</v>
          </cell>
          <cell r="OX145">
            <v>1</v>
          </cell>
          <cell r="OY145">
            <v>19921</v>
          </cell>
          <cell r="OZ145">
            <v>4592.4061264929987</v>
          </cell>
        </row>
        <row r="146">
          <cell r="A146" t="str">
            <v>Г</v>
          </cell>
          <cell r="B146" t="str">
            <v>1.3.3</v>
          </cell>
          <cell r="C146" t="str">
            <v>Новое строительство, создание, покупка,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4591.2724346340001</v>
          </cell>
          <cell r="K146">
            <v>0</v>
          </cell>
          <cell r="L146">
            <v>4591.2724346340001</v>
          </cell>
          <cell r="M146">
            <v>0</v>
          </cell>
          <cell r="N146">
            <v>0</v>
          </cell>
          <cell r="O146">
            <v>170.67717430038584</v>
          </cell>
          <cell r="P146">
            <v>2407.3937657889996</v>
          </cell>
          <cell r="Q146">
            <v>2013.2014945446142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3466.8500087699999</v>
          </cell>
          <cell r="DH146">
            <v>0</v>
          </cell>
          <cell r="DI146">
            <v>3466.8500087699999</v>
          </cell>
          <cell r="DJ146">
            <v>36.684146650000002</v>
          </cell>
          <cell r="DK146">
            <v>1997.2028118200003</v>
          </cell>
          <cell r="DL146">
            <v>1190.2507855899999</v>
          </cell>
          <cell r="DM146">
            <v>242.71226471</v>
          </cell>
          <cell r="DN146">
            <v>2408.0854113406808</v>
          </cell>
          <cell r="DS146">
            <v>0</v>
          </cell>
          <cell r="DT146">
            <v>84</v>
          </cell>
          <cell r="DU146">
            <v>716.27869118855017</v>
          </cell>
          <cell r="DV146">
            <v>1607.8067201521303</v>
          </cell>
          <cell r="DW146">
            <v>716.27869118855017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4276.1768974300003</v>
          </cell>
          <cell r="ED146">
            <v>192.46159611999997</v>
          </cell>
          <cell r="EE146">
            <v>2578.9925768100002</v>
          </cell>
          <cell r="EF146">
            <v>1324.0510200399999</v>
          </cell>
          <cell r="EG146">
            <v>180.67170436000001</v>
          </cell>
          <cell r="EH146">
            <v>517.99511308000001</v>
          </cell>
          <cell r="EI146">
            <v>0</v>
          </cell>
          <cell r="EJ146">
            <v>309.99903376999998</v>
          </cell>
          <cell r="EK146">
            <v>188.35102584999998</v>
          </cell>
          <cell r="EL146">
            <v>19.64505346</v>
          </cell>
          <cell r="EM146">
            <v>952.90282632999993</v>
          </cell>
          <cell r="EN146">
            <v>184.28371113</v>
          </cell>
          <cell r="EO146">
            <v>519.59158761999993</v>
          </cell>
          <cell r="EP146">
            <v>207.97159898000004</v>
          </cell>
          <cell r="EQ146">
            <v>41.055928600000001</v>
          </cell>
          <cell r="ER146">
            <v>2805.2789580200001</v>
          </cell>
          <cell r="ES146">
            <v>8.177884989999999</v>
          </cell>
          <cell r="ET146">
            <v>1749.4019554199999</v>
          </cell>
          <cell r="EU146">
            <v>927.72839521000003</v>
          </cell>
          <cell r="EV146">
            <v>119.97072230000001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2805.2789580200001</v>
          </cell>
          <cell r="FC146">
            <v>8.177884989999999</v>
          </cell>
          <cell r="FD146">
            <v>1749.4019554199999</v>
          </cell>
          <cell r="FE146">
            <v>927.72839521000003</v>
          </cell>
          <cell r="FF146">
            <v>119.97072230000001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3464.8544089900006</v>
          </cell>
          <cell r="GA146">
            <v>0</v>
          </cell>
          <cell r="GB146">
            <v>158.99700000000001</v>
          </cell>
          <cell r="GC146">
            <v>0</v>
          </cell>
          <cell r="GD146">
            <v>698.12799999999993</v>
          </cell>
          <cell r="GE146">
            <v>638.42799999999988</v>
          </cell>
          <cell r="GF146">
            <v>0</v>
          </cell>
          <cell r="GG146">
            <v>59.7</v>
          </cell>
          <cell r="GH146">
            <v>4800</v>
          </cell>
          <cell r="GI146">
            <v>0</v>
          </cell>
          <cell r="GJ146">
            <v>4800</v>
          </cell>
          <cell r="GK146">
            <v>5951.329949809804</v>
          </cell>
          <cell r="GL146">
            <v>0</v>
          </cell>
          <cell r="GM146">
            <v>111.2</v>
          </cell>
          <cell r="GN146">
            <v>0</v>
          </cell>
          <cell r="GO146">
            <v>223.44755331708038</v>
          </cell>
          <cell r="GP146">
            <v>152.44755331708035</v>
          </cell>
          <cell r="GQ146">
            <v>71</v>
          </cell>
          <cell r="GR146">
            <v>0</v>
          </cell>
          <cell r="GS146">
            <v>19182</v>
          </cell>
          <cell r="GT146">
            <v>0</v>
          </cell>
          <cell r="GU146">
            <v>19182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5951.329949809804</v>
          </cell>
          <cell r="ID146">
            <v>0</v>
          </cell>
          <cell r="IE146">
            <v>111.2</v>
          </cell>
          <cell r="IF146">
            <v>0</v>
          </cell>
          <cell r="IG146">
            <v>223.44755331708038</v>
          </cell>
          <cell r="IH146">
            <v>152.44755331708035</v>
          </cell>
          <cell r="II146">
            <v>71</v>
          </cell>
          <cell r="IJ146">
            <v>0</v>
          </cell>
          <cell r="IK146">
            <v>19182</v>
          </cell>
          <cell r="IL146">
            <v>0</v>
          </cell>
          <cell r="IM146">
            <v>19182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343.54416596300001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8701</v>
          </cell>
          <cell r="JH146">
            <v>0</v>
          </cell>
          <cell r="JI146">
            <v>8701</v>
          </cell>
          <cell r="JJ146">
            <v>263.32833638299996</v>
          </cell>
          <cell r="JK146">
            <v>0</v>
          </cell>
          <cell r="JL146">
            <v>0</v>
          </cell>
          <cell r="JM146">
            <v>0</v>
          </cell>
          <cell r="JN146">
            <v>0</v>
          </cell>
          <cell r="JO146">
            <v>0</v>
          </cell>
          <cell r="JP146">
            <v>0</v>
          </cell>
          <cell r="JQ146">
            <v>0</v>
          </cell>
          <cell r="JR146">
            <v>8596</v>
          </cell>
          <cell r="JS146">
            <v>0</v>
          </cell>
          <cell r="JT146">
            <v>8596</v>
          </cell>
          <cell r="JU146">
            <v>46.248198900000006</v>
          </cell>
          <cell r="JV146">
            <v>0</v>
          </cell>
          <cell r="JW146">
            <v>0</v>
          </cell>
          <cell r="JX146">
            <v>0</v>
          </cell>
          <cell r="JY146">
            <v>0</v>
          </cell>
          <cell r="JZ146">
            <v>0</v>
          </cell>
          <cell r="KA146">
            <v>0</v>
          </cell>
          <cell r="KB146">
            <v>0</v>
          </cell>
          <cell r="KC146">
            <v>104</v>
          </cell>
          <cell r="KD146">
            <v>0</v>
          </cell>
          <cell r="KE146">
            <v>104</v>
          </cell>
          <cell r="KF146">
            <v>33.967630679999999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1</v>
          </cell>
          <cell r="KO146">
            <v>0</v>
          </cell>
          <cell r="KP146">
            <v>1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33.967630679999999</v>
          </cell>
          <cell r="LC146">
            <v>0</v>
          </cell>
          <cell r="LD146">
            <v>0</v>
          </cell>
          <cell r="LE146">
            <v>0</v>
          </cell>
          <cell r="LF146">
            <v>0</v>
          </cell>
          <cell r="LG146">
            <v>0</v>
          </cell>
          <cell r="LH146">
            <v>0</v>
          </cell>
          <cell r="LI146">
            <v>0</v>
          </cell>
          <cell r="LJ146">
            <v>1</v>
          </cell>
          <cell r="LK146">
            <v>0</v>
          </cell>
          <cell r="LL146">
            <v>1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55.8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19922.942175616463</v>
          </cell>
          <cell r="OV146">
            <v>346.28899999999999</v>
          </cell>
          <cell r="OW146">
            <v>214</v>
          </cell>
          <cell r="OX146">
            <v>1</v>
          </cell>
          <cell r="OY146">
            <v>19921</v>
          </cell>
          <cell r="OZ146">
            <v>4592.4061264929987</v>
          </cell>
        </row>
        <row r="147">
          <cell r="A147" t="str">
            <v>Г</v>
          </cell>
          <cell r="B147" t="str">
            <v>1.3.3.1</v>
          </cell>
          <cell r="C147" t="str">
            <v>Новое строительство, покупка зданий (сооружений)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4591.2724346340001</v>
          </cell>
          <cell r="K147">
            <v>0</v>
          </cell>
          <cell r="L147">
            <v>4591.2724346340001</v>
          </cell>
          <cell r="M147">
            <v>0</v>
          </cell>
          <cell r="N147">
            <v>0</v>
          </cell>
          <cell r="O147">
            <v>170.67717430038584</v>
          </cell>
          <cell r="P147">
            <v>2407.3937657889996</v>
          </cell>
          <cell r="Q147">
            <v>2013.2014945446142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3466.8500087699999</v>
          </cell>
          <cell r="DH147">
            <v>0</v>
          </cell>
          <cell r="DI147">
            <v>3466.8500087699999</v>
          </cell>
          <cell r="DJ147">
            <v>36.684146650000002</v>
          </cell>
          <cell r="DK147">
            <v>1997.2028118200003</v>
          </cell>
          <cell r="DL147">
            <v>1190.2507855899999</v>
          </cell>
          <cell r="DM147">
            <v>242.71226471</v>
          </cell>
          <cell r="DN147">
            <v>2408.0854113406808</v>
          </cell>
          <cell r="DS147">
            <v>0</v>
          </cell>
          <cell r="DT147">
            <v>84</v>
          </cell>
          <cell r="DU147">
            <v>716.27869118855017</v>
          </cell>
          <cell r="DV147">
            <v>1607.8067201521303</v>
          </cell>
          <cell r="DW147">
            <v>716.27869118855017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4276.1768974300003</v>
          </cell>
          <cell r="ED147">
            <v>192.46159611999997</v>
          </cell>
          <cell r="EE147">
            <v>2578.9925768100002</v>
          </cell>
          <cell r="EF147">
            <v>1324.0510200399999</v>
          </cell>
          <cell r="EG147">
            <v>180.67170436000001</v>
          </cell>
          <cell r="EH147">
            <v>517.99511308000001</v>
          </cell>
          <cell r="EI147">
            <v>0</v>
          </cell>
          <cell r="EJ147">
            <v>309.99903376999998</v>
          </cell>
          <cell r="EK147">
            <v>188.35102584999998</v>
          </cell>
          <cell r="EL147">
            <v>19.64505346</v>
          </cell>
          <cell r="EM147">
            <v>952.90282632999993</v>
          </cell>
          <cell r="EN147">
            <v>184.28371113</v>
          </cell>
          <cell r="EO147">
            <v>519.59158761999993</v>
          </cell>
          <cell r="EP147">
            <v>207.97159898000004</v>
          </cell>
          <cell r="EQ147">
            <v>41.055928600000001</v>
          </cell>
          <cell r="ER147">
            <v>2805.2789580200001</v>
          </cell>
          <cell r="ES147">
            <v>8.177884989999999</v>
          </cell>
          <cell r="ET147">
            <v>1749.4019554199999</v>
          </cell>
          <cell r="EU147">
            <v>927.72839521000003</v>
          </cell>
          <cell r="EV147">
            <v>119.97072230000001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2805.2789580200001</v>
          </cell>
          <cell r="FC147">
            <v>8.177884989999999</v>
          </cell>
          <cell r="FD147">
            <v>1749.4019554199999</v>
          </cell>
          <cell r="FE147">
            <v>927.72839521000003</v>
          </cell>
          <cell r="FF147">
            <v>119.97072230000001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3464.8544089900006</v>
          </cell>
          <cell r="GA147">
            <v>0</v>
          </cell>
          <cell r="GB147">
            <v>158.99700000000001</v>
          </cell>
          <cell r="GC147">
            <v>0</v>
          </cell>
          <cell r="GD147">
            <v>698.12799999999993</v>
          </cell>
          <cell r="GE147">
            <v>638.42799999999988</v>
          </cell>
          <cell r="GF147">
            <v>0</v>
          </cell>
          <cell r="GG147">
            <v>59.7</v>
          </cell>
          <cell r="GH147">
            <v>4800</v>
          </cell>
          <cell r="GI147">
            <v>0</v>
          </cell>
          <cell r="GJ147">
            <v>4800</v>
          </cell>
          <cell r="GK147">
            <v>5951.329949809804</v>
          </cell>
          <cell r="GL147">
            <v>0</v>
          </cell>
          <cell r="GM147">
            <v>111.2</v>
          </cell>
          <cell r="GN147">
            <v>0</v>
          </cell>
          <cell r="GO147">
            <v>223.44755331708038</v>
          </cell>
          <cell r="GP147">
            <v>152.44755331708035</v>
          </cell>
          <cell r="GQ147">
            <v>71</v>
          </cell>
          <cell r="GR147">
            <v>0</v>
          </cell>
          <cell r="GS147">
            <v>19182</v>
          </cell>
          <cell r="GT147">
            <v>0</v>
          </cell>
          <cell r="GU147">
            <v>19182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5951.329949809804</v>
          </cell>
          <cell r="ID147">
            <v>0</v>
          </cell>
          <cell r="IE147">
            <v>111.2</v>
          </cell>
          <cell r="IF147">
            <v>0</v>
          </cell>
          <cell r="IG147">
            <v>223.44755331708038</v>
          </cell>
          <cell r="IH147">
            <v>152.44755331708035</v>
          </cell>
          <cell r="II147">
            <v>71</v>
          </cell>
          <cell r="IJ147">
            <v>0</v>
          </cell>
          <cell r="IK147">
            <v>19182</v>
          </cell>
          <cell r="IL147">
            <v>0</v>
          </cell>
          <cell r="IM147">
            <v>19182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343.54416596300001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8701</v>
          </cell>
          <cell r="JH147">
            <v>0</v>
          </cell>
          <cell r="JI147">
            <v>8701</v>
          </cell>
          <cell r="JJ147">
            <v>263.32833638299996</v>
          </cell>
          <cell r="JK147">
            <v>0</v>
          </cell>
          <cell r="JL147">
            <v>0</v>
          </cell>
          <cell r="JM147">
            <v>0</v>
          </cell>
          <cell r="JN147">
            <v>0</v>
          </cell>
          <cell r="JO147">
            <v>0</v>
          </cell>
          <cell r="JP147">
            <v>0</v>
          </cell>
          <cell r="JQ147">
            <v>0</v>
          </cell>
          <cell r="JR147">
            <v>8596</v>
          </cell>
          <cell r="JS147">
            <v>0</v>
          </cell>
          <cell r="JT147">
            <v>8596</v>
          </cell>
          <cell r="JU147">
            <v>46.248198900000006</v>
          </cell>
          <cell r="JV147">
            <v>0</v>
          </cell>
          <cell r="JW147">
            <v>0</v>
          </cell>
          <cell r="JX147">
            <v>0</v>
          </cell>
          <cell r="JY147">
            <v>0</v>
          </cell>
          <cell r="JZ147">
            <v>0</v>
          </cell>
          <cell r="KA147">
            <v>0</v>
          </cell>
          <cell r="KB147">
            <v>0</v>
          </cell>
          <cell r="KC147">
            <v>104</v>
          </cell>
          <cell r="KD147">
            <v>0</v>
          </cell>
          <cell r="KE147">
            <v>104</v>
          </cell>
          <cell r="KF147">
            <v>33.967630679999999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1</v>
          </cell>
          <cell r="KO147">
            <v>0</v>
          </cell>
          <cell r="KP147">
            <v>1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33.967630679999999</v>
          </cell>
          <cell r="LC147">
            <v>0</v>
          </cell>
          <cell r="LD147">
            <v>0</v>
          </cell>
          <cell r="LE147">
            <v>0</v>
          </cell>
          <cell r="LF147">
            <v>0</v>
          </cell>
          <cell r="LG147">
            <v>0</v>
          </cell>
          <cell r="LH147">
            <v>0</v>
          </cell>
          <cell r="LI147">
            <v>0</v>
          </cell>
          <cell r="LJ147">
            <v>1</v>
          </cell>
          <cell r="LK147">
            <v>0</v>
          </cell>
          <cell r="LL147">
            <v>1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55.8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19922.942175616463</v>
          </cell>
          <cell r="OV147">
            <v>346.28899999999999</v>
          </cell>
          <cell r="OW147">
            <v>214</v>
          </cell>
          <cell r="OX147">
            <v>1</v>
          </cell>
          <cell r="OY147">
            <v>19921</v>
          </cell>
          <cell r="OZ147">
            <v>4592.4061264929987</v>
          </cell>
        </row>
        <row r="148">
          <cell r="A148" t="str">
            <v>Г</v>
          </cell>
          <cell r="B148" t="str">
            <v>1.3.3.2</v>
          </cell>
          <cell r="C148" t="str">
            <v>Новое строительство, покупка линий связи и телекоммуникационных систем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4591.2724346340001</v>
          </cell>
          <cell r="K148">
            <v>0</v>
          </cell>
          <cell r="L148">
            <v>4591.2724346340001</v>
          </cell>
          <cell r="M148">
            <v>0</v>
          </cell>
          <cell r="N148">
            <v>0</v>
          </cell>
          <cell r="O148">
            <v>170.67717430038584</v>
          </cell>
          <cell r="P148">
            <v>2407.3937657889996</v>
          </cell>
          <cell r="Q148">
            <v>2013.2014945446142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3466.8500087699999</v>
          </cell>
          <cell r="DH148">
            <v>0</v>
          </cell>
          <cell r="DI148">
            <v>3466.8500087699999</v>
          </cell>
          <cell r="DJ148">
            <v>36.684146650000002</v>
          </cell>
          <cell r="DK148">
            <v>1997.2028118200003</v>
          </cell>
          <cell r="DL148">
            <v>1190.2507855899999</v>
          </cell>
          <cell r="DM148">
            <v>242.71226471</v>
          </cell>
          <cell r="DN148">
            <v>2408.0854113406808</v>
          </cell>
          <cell r="DS148">
            <v>0</v>
          </cell>
          <cell r="DT148">
            <v>84</v>
          </cell>
          <cell r="DU148">
            <v>716.27869118855017</v>
          </cell>
          <cell r="DV148">
            <v>1607.8067201521303</v>
          </cell>
          <cell r="DW148">
            <v>716.27869118855017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4276.1768974300003</v>
          </cell>
          <cell r="ED148">
            <v>192.46159611999997</v>
          </cell>
          <cell r="EE148">
            <v>2578.9925768100002</v>
          </cell>
          <cell r="EF148">
            <v>1324.0510200399999</v>
          </cell>
          <cell r="EG148">
            <v>180.67170436000001</v>
          </cell>
          <cell r="EH148">
            <v>517.99511308000001</v>
          </cell>
          <cell r="EI148">
            <v>0</v>
          </cell>
          <cell r="EJ148">
            <v>309.99903376999998</v>
          </cell>
          <cell r="EK148">
            <v>188.35102584999998</v>
          </cell>
          <cell r="EL148">
            <v>19.64505346</v>
          </cell>
          <cell r="EM148">
            <v>952.90282632999993</v>
          </cell>
          <cell r="EN148">
            <v>184.28371113</v>
          </cell>
          <cell r="EO148">
            <v>519.59158761999993</v>
          </cell>
          <cell r="EP148">
            <v>207.97159898000004</v>
          </cell>
          <cell r="EQ148">
            <v>41.055928600000001</v>
          </cell>
          <cell r="ER148">
            <v>2805.2789580200001</v>
          </cell>
          <cell r="ES148">
            <v>8.177884989999999</v>
          </cell>
          <cell r="ET148">
            <v>1749.4019554199999</v>
          </cell>
          <cell r="EU148">
            <v>927.72839521000003</v>
          </cell>
          <cell r="EV148">
            <v>119.97072230000001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2805.2789580200001</v>
          </cell>
          <cell r="FC148">
            <v>8.177884989999999</v>
          </cell>
          <cell r="FD148">
            <v>1749.4019554199999</v>
          </cell>
          <cell r="FE148">
            <v>927.72839521000003</v>
          </cell>
          <cell r="FF148">
            <v>119.97072230000001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3464.8544089900006</v>
          </cell>
          <cell r="GA148">
            <v>0</v>
          </cell>
          <cell r="GB148">
            <v>158.99700000000001</v>
          </cell>
          <cell r="GC148">
            <v>0</v>
          </cell>
          <cell r="GD148">
            <v>698.12799999999993</v>
          </cell>
          <cell r="GE148">
            <v>638.42799999999988</v>
          </cell>
          <cell r="GF148">
            <v>0</v>
          </cell>
          <cell r="GG148">
            <v>59.7</v>
          </cell>
          <cell r="GH148">
            <v>4800</v>
          </cell>
          <cell r="GI148">
            <v>0</v>
          </cell>
          <cell r="GJ148">
            <v>4800</v>
          </cell>
          <cell r="GK148">
            <v>5951.329949809804</v>
          </cell>
          <cell r="GL148">
            <v>0</v>
          </cell>
          <cell r="GM148">
            <v>111.2</v>
          </cell>
          <cell r="GN148">
            <v>0</v>
          </cell>
          <cell r="GO148">
            <v>223.44755331708038</v>
          </cell>
          <cell r="GP148">
            <v>152.44755331708035</v>
          </cell>
          <cell r="GQ148">
            <v>71</v>
          </cell>
          <cell r="GR148">
            <v>0</v>
          </cell>
          <cell r="GS148">
            <v>19182</v>
          </cell>
          <cell r="GT148">
            <v>0</v>
          </cell>
          <cell r="GU148">
            <v>19182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5951.329949809804</v>
          </cell>
          <cell r="ID148">
            <v>0</v>
          </cell>
          <cell r="IE148">
            <v>111.2</v>
          </cell>
          <cell r="IF148">
            <v>0</v>
          </cell>
          <cell r="IG148">
            <v>223.44755331708038</v>
          </cell>
          <cell r="IH148">
            <v>152.44755331708035</v>
          </cell>
          <cell r="II148">
            <v>71</v>
          </cell>
          <cell r="IJ148">
            <v>0</v>
          </cell>
          <cell r="IK148">
            <v>19182</v>
          </cell>
          <cell r="IL148">
            <v>0</v>
          </cell>
          <cell r="IM148">
            <v>19182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343.54416596300001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8701</v>
          </cell>
          <cell r="JH148">
            <v>0</v>
          </cell>
          <cell r="JI148">
            <v>8701</v>
          </cell>
          <cell r="JJ148">
            <v>263.32833638299996</v>
          </cell>
          <cell r="JK148">
            <v>0</v>
          </cell>
          <cell r="JL148">
            <v>0</v>
          </cell>
          <cell r="JM148">
            <v>0</v>
          </cell>
          <cell r="JN148">
            <v>0</v>
          </cell>
          <cell r="JO148">
            <v>0</v>
          </cell>
          <cell r="JP148">
            <v>0</v>
          </cell>
          <cell r="JQ148">
            <v>0</v>
          </cell>
          <cell r="JR148">
            <v>8596</v>
          </cell>
          <cell r="JS148">
            <v>0</v>
          </cell>
          <cell r="JT148">
            <v>8596</v>
          </cell>
          <cell r="JU148">
            <v>46.248198900000006</v>
          </cell>
          <cell r="JV148">
            <v>0</v>
          </cell>
          <cell r="JW148">
            <v>0</v>
          </cell>
          <cell r="JX148">
            <v>0</v>
          </cell>
          <cell r="JY148">
            <v>0</v>
          </cell>
          <cell r="JZ148">
            <v>0</v>
          </cell>
          <cell r="KA148">
            <v>0</v>
          </cell>
          <cell r="KB148">
            <v>0</v>
          </cell>
          <cell r="KC148">
            <v>104</v>
          </cell>
          <cell r="KD148">
            <v>0</v>
          </cell>
          <cell r="KE148">
            <v>104</v>
          </cell>
          <cell r="KF148">
            <v>33.967630679999999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1</v>
          </cell>
          <cell r="KO148">
            <v>0</v>
          </cell>
          <cell r="KP148">
            <v>1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33.967630679999999</v>
          </cell>
          <cell r="LC148">
            <v>0</v>
          </cell>
          <cell r="LD148">
            <v>0</v>
          </cell>
          <cell r="LE148">
            <v>0</v>
          </cell>
          <cell r="LF148">
            <v>0</v>
          </cell>
          <cell r="LG148">
            <v>0</v>
          </cell>
          <cell r="LH148">
            <v>0</v>
          </cell>
          <cell r="LI148">
            <v>0</v>
          </cell>
          <cell r="LJ148">
            <v>1</v>
          </cell>
          <cell r="LK148">
            <v>0</v>
          </cell>
          <cell r="LL148">
            <v>1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55.8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19922.942175616463</v>
          </cell>
          <cell r="OV148">
            <v>346.28899999999999</v>
          </cell>
          <cell r="OW148">
            <v>214</v>
          </cell>
          <cell r="OX148">
            <v>1</v>
          </cell>
          <cell r="OY148">
            <v>19921</v>
          </cell>
          <cell r="OZ148">
            <v>4592.4061264929987</v>
          </cell>
        </row>
        <row r="149">
          <cell r="A149" t="str">
            <v>Г</v>
          </cell>
          <cell r="B149" t="str">
            <v>1.3.3.3</v>
          </cell>
          <cell r="C149" t="str">
            <v>Прочее новое строительство, покупка объектов основных средств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4591.2724346340001</v>
          </cell>
          <cell r="K149">
            <v>0</v>
          </cell>
          <cell r="L149">
            <v>4591.2724346340001</v>
          </cell>
          <cell r="M149">
            <v>0</v>
          </cell>
          <cell r="N149">
            <v>0</v>
          </cell>
          <cell r="O149">
            <v>170.67717430038584</v>
          </cell>
          <cell r="P149">
            <v>2407.3937657889996</v>
          </cell>
          <cell r="Q149">
            <v>2013.2014945446142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3466.8500087699999</v>
          </cell>
          <cell r="DH149">
            <v>0</v>
          </cell>
          <cell r="DI149">
            <v>3466.8500087699999</v>
          </cell>
          <cell r="DJ149">
            <v>36.684146650000002</v>
          </cell>
          <cell r="DK149">
            <v>1997.2028118200003</v>
          </cell>
          <cell r="DL149">
            <v>1190.2507855899999</v>
          </cell>
          <cell r="DM149">
            <v>242.71226471</v>
          </cell>
          <cell r="DN149">
            <v>2408.0854113406808</v>
          </cell>
          <cell r="DS149">
            <v>0</v>
          </cell>
          <cell r="DT149">
            <v>84</v>
          </cell>
          <cell r="DU149">
            <v>716.27869118855017</v>
          </cell>
          <cell r="DV149">
            <v>1607.8067201521303</v>
          </cell>
          <cell r="DW149">
            <v>716.27869118855017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4276.1768974300003</v>
          </cell>
          <cell r="ED149">
            <v>192.46159611999997</v>
          </cell>
          <cell r="EE149">
            <v>2578.9925768100002</v>
          </cell>
          <cell r="EF149">
            <v>1324.0510200399999</v>
          </cell>
          <cell r="EG149">
            <v>180.67170436000001</v>
          </cell>
          <cell r="EH149">
            <v>517.99511308000001</v>
          </cell>
          <cell r="EI149">
            <v>0</v>
          </cell>
          <cell r="EJ149">
            <v>309.99903376999998</v>
          </cell>
          <cell r="EK149">
            <v>188.35102584999998</v>
          </cell>
          <cell r="EL149">
            <v>19.64505346</v>
          </cell>
          <cell r="EM149">
            <v>952.90282632999993</v>
          </cell>
          <cell r="EN149">
            <v>184.28371113</v>
          </cell>
          <cell r="EO149">
            <v>519.59158761999993</v>
          </cell>
          <cell r="EP149">
            <v>207.97159898000004</v>
          </cell>
          <cell r="EQ149">
            <v>41.055928600000001</v>
          </cell>
          <cell r="ER149">
            <v>2805.2789580200001</v>
          </cell>
          <cell r="ES149">
            <v>8.177884989999999</v>
          </cell>
          <cell r="ET149">
            <v>1749.4019554199999</v>
          </cell>
          <cell r="EU149">
            <v>927.72839521000003</v>
          </cell>
          <cell r="EV149">
            <v>119.97072230000001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2805.2789580200001</v>
          </cell>
          <cell r="FC149">
            <v>8.177884989999999</v>
          </cell>
          <cell r="FD149">
            <v>1749.4019554199999</v>
          </cell>
          <cell r="FE149">
            <v>927.72839521000003</v>
          </cell>
          <cell r="FF149">
            <v>119.97072230000001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3464.8544089900006</v>
          </cell>
          <cell r="GA149">
            <v>0</v>
          </cell>
          <cell r="GB149">
            <v>158.99700000000001</v>
          </cell>
          <cell r="GC149">
            <v>0</v>
          </cell>
          <cell r="GD149">
            <v>698.12799999999993</v>
          </cell>
          <cell r="GE149">
            <v>638.42799999999988</v>
          </cell>
          <cell r="GF149">
            <v>0</v>
          </cell>
          <cell r="GG149">
            <v>59.7</v>
          </cell>
          <cell r="GH149">
            <v>4800</v>
          </cell>
          <cell r="GI149">
            <v>0</v>
          </cell>
          <cell r="GJ149">
            <v>4800</v>
          </cell>
          <cell r="GK149">
            <v>5951.329949809804</v>
          </cell>
          <cell r="GL149">
            <v>0</v>
          </cell>
          <cell r="GM149">
            <v>111.2</v>
          </cell>
          <cell r="GN149">
            <v>0</v>
          </cell>
          <cell r="GO149">
            <v>223.44755331708038</v>
          </cell>
          <cell r="GP149">
            <v>152.44755331708035</v>
          </cell>
          <cell r="GQ149">
            <v>71</v>
          </cell>
          <cell r="GR149">
            <v>0</v>
          </cell>
          <cell r="GS149">
            <v>19182</v>
          </cell>
          <cell r="GT149">
            <v>0</v>
          </cell>
          <cell r="GU149">
            <v>19182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5951.329949809804</v>
          </cell>
          <cell r="ID149">
            <v>0</v>
          </cell>
          <cell r="IE149">
            <v>111.2</v>
          </cell>
          <cell r="IF149">
            <v>0</v>
          </cell>
          <cell r="IG149">
            <v>223.44755331708038</v>
          </cell>
          <cell r="IH149">
            <v>152.44755331708035</v>
          </cell>
          <cell r="II149">
            <v>71</v>
          </cell>
          <cell r="IJ149">
            <v>0</v>
          </cell>
          <cell r="IK149">
            <v>19182</v>
          </cell>
          <cell r="IL149">
            <v>0</v>
          </cell>
          <cell r="IM149">
            <v>19182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343.54416596300001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8701</v>
          </cell>
          <cell r="JH149">
            <v>0</v>
          </cell>
          <cell r="JI149">
            <v>8701</v>
          </cell>
          <cell r="JJ149">
            <v>263.32833638299996</v>
          </cell>
          <cell r="JK149">
            <v>0</v>
          </cell>
          <cell r="JL149">
            <v>0</v>
          </cell>
          <cell r="JM149">
            <v>0</v>
          </cell>
          <cell r="JN149">
            <v>0</v>
          </cell>
          <cell r="JO149">
            <v>0</v>
          </cell>
          <cell r="JP149">
            <v>0</v>
          </cell>
          <cell r="JQ149">
            <v>0</v>
          </cell>
          <cell r="JR149">
            <v>8596</v>
          </cell>
          <cell r="JS149">
            <v>0</v>
          </cell>
          <cell r="JT149">
            <v>8596</v>
          </cell>
          <cell r="JU149">
            <v>46.248198900000006</v>
          </cell>
          <cell r="JV149">
            <v>0</v>
          </cell>
          <cell r="JW149">
            <v>0</v>
          </cell>
          <cell r="JX149">
            <v>0</v>
          </cell>
          <cell r="JY149">
            <v>0</v>
          </cell>
          <cell r="JZ149">
            <v>0</v>
          </cell>
          <cell r="KA149">
            <v>0</v>
          </cell>
          <cell r="KB149">
            <v>0</v>
          </cell>
          <cell r="KC149">
            <v>104</v>
          </cell>
          <cell r="KD149">
            <v>0</v>
          </cell>
          <cell r="KE149">
            <v>104</v>
          </cell>
          <cell r="KF149">
            <v>33.967630679999999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1</v>
          </cell>
          <cell r="KO149">
            <v>0</v>
          </cell>
          <cell r="KP149">
            <v>1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33.967630679999999</v>
          </cell>
          <cell r="LC149">
            <v>0</v>
          </cell>
          <cell r="LD149">
            <v>0</v>
          </cell>
          <cell r="LE149">
            <v>0</v>
          </cell>
          <cell r="LF149">
            <v>0</v>
          </cell>
          <cell r="LG149">
            <v>0</v>
          </cell>
          <cell r="LH149">
            <v>0</v>
          </cell>
          <cell r="LI149">
            <v>0</v>
          </cell>
          <cell r="LJ149">
            <v>1</v>
          </cell>
          <cell r="LK149">
            <v>0</v>
          </cell>
          <cell r="LL149">
            <v>1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55.8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19922.942175616463</v>
          </cell>
          <cell r="OV149">
            <v>346.28899999999999</v>
          </cell>
          <cell r="OW149">
            <v>214</v>
          </cell>
          <cell r="OX149">
            <v>1</v>
          </cell>
          <cell r="OY149">
            <v>19921</v>
          </cell>
          <cell r="OZ149">
            <v>4592.4061264929987</v>
          </cell>
        </row>
        <row r="150">
          <cell r="A150" t="str">
            <v>Г</v>
          </cell>
          <cell r="B150" t="str">
            <v>1.3.3.4</v>
          </cell>
          <cell r="C150" t="str">
            <v>Создание, приобретение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4591.2724346340001</v>
          </cell>
          <cell r="K150">
            <v>0</v>
          </cell>
          <cell r="L150">
            <v>4591.2724346340001</v>
          </cell>
          <cell r="M150">
            <v>0</v>
          </cell>
          <cell r="N150">
            <v>0</v>
          </cell>
          <cell r="O150">
            <v>170.67717430038584</v>
          </cell>
          <cell r="P150">
            <v>2407.3937657889996</v>
          </cell>
          <cell r="Q150">
            <v>2013.2014945446142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3466.8500087699999</v>
          </cell>
          <cell r="DH150">
            <v>0</v>
          </cell>
          <cell r="DI150">
            <v>3466.8500087699999</v>
          </cell>
          <cell r="DJ150">
            <v>36.684146650000002</v>
          </cell>
          <cell r="DK150">
            <v>1997.2028118200003</v>
          </cell>
          <cell r="DL150">
            <v>1190.2507855899999</v>
          </cell>
          <cell r="DM150">
            <v>242.71226471</v>
          </cell>
          <cell r="DN150">
            <v>2408.0854113406808</v>
          </cell>
          <cell r="DS150">
            <v>0</v>
          </cell>
          <cell r="DT150">
            <v>84</v>
          </cell>
          <cell r="DU150">
            <v>716.27869118855017</v>
          </cell>
          <cell r="DV150">
            <v>1607.8067201521303</v>
          </cell>
          <cell r="DW150">
            <v>716.27869118855017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4276.1768974300003</v>
          </cell>
          <cell r="ED150">
            <v>192.46159611999997</v>
          </cell>
          <cell r="EE150">
            <v>2578.9925768100002</v>
          </cell>
          <cell r="EF150">
            <v>1324.0510200399999</v>
          </cell>
          <cell r="EG150">
            <v>180.67170436000001</v>
          </cell>
          <cell r="EH150">
            <v>517.99511308000001</v>
          </cell>
          <cell r="EI150">
            <v>0</v>
          </cell>
          <cell r="EJ150">
            <v>309.99903376999998</v>
          </cell>
          <cell r="EK150">
            <v>188.35102584999998</v>
          </cell>
          <cell r="EL150">
            <v>19.64505346</v>
          </cell>
          <cell r="EM150">
            <v>952.90282632999993</v>
          </cell>
          <cell r="EN150">
            <v>184.28371113</v>
          </cell>
          <cell r="EO150">
            <v>519.59158761999993</v>
          </cell>
          <cell r="EP150">
            <v>207.97159898000004</v>
          </cell>
          <cell r="EQ150">
            <v>41.055928600000001</v>
          </cell>
          <cell r="ER150">
            <v>2805.2789580200001</v>
          </cell>
          <cell r="ES150">
            <v>8.177884989999999</v>
          </cell>
          <cell r="ET150">
            <v>1749.4019554199999</v>
          </cell>
          <cell r="EU150">
            <v>927.72839521000003</v>
          </cell>
          <cell r="EV150">
            <v>119.97072230000001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2805.2789580200001</v>
          </cell>
          <cell r="FC150">
            <v>8.177884989999999</v>
          </cell>
          <cell r="FD150">
            <v>1749.4019554199999</v>
          </cell>
          <cell r="FE150">
            <v>927.72839521000003</v>
          </cell>
          <cell r="FF150">
            <v>119.97072230000001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3464.8544089900006</v>
          </cell>
          <cell r="GA150">
            <v>0</v>
          </cell>
          <cell r="GB150">
            <v>158.99700000000001</v>
          </cell>
          <cell r="GC150">
            <v>0</v>
          </cell>
          <cell r="GD150">
            <v>698.12799999999993</v>
          </cell>
          <cell r="GE150">
            <v>638.42799999999988</v>
          </cell>
          <cell r="GF150">
            <v>0</v>
          </cell>
          <cell r="GG150">
            <v>59.7</v>
          </cell>
          <cell r="GH150">
            <v>4800</v>
          </cell>
          <cell r="GI150">
            <v>0</v>
          </cell>
          <cell r="GJ150">
            <v>4800</v>
          </cell>
          <cell r="GK150">
            <v>5951.329949809804</v>
          </cell>
          <cell r="GL150">
            <v>0</v>
          </cell>
          <cell r="GM150">
            <v>111.2</v>
          </cell>
          <cell r="GN150">
            <v>0</v>
          </cell>
          <cell r="GO150">
            <v>223.44755331708038</v>
          </cell>
          <cell r="GP150">
            <v>152.44755331708035</v>
          </cell>
          <cell r="GQ150">
            <v>71</v>
          </cell>
          <cell r="GR150">
            <v>0</v>
          </cell>
          <cell r="GS150">
            <v>19182</v>
          </cell>
          <cell r="GT150">
            <v>0</v>
          </cell>
          <cell r="GU150">
            <v>19182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5951.329949809804</v>
          </cell>
          <cell r="ID150">
            <v>0</v>
          </cell>
          <cell r="IE150">
            <v>111.2</v>
          </cell>
          <cell r="IF150">
            <v>0</v>
          </cell>
          <cell r="IG150">
            <v>223.44755331708038</v>
          </cell>
          <cell r="IH150">
            <v>152.44755331708035</v>
          </cell>
          <cell r="II150">
            <v>71</v>
          </cell>
          <cell r="IJ150">
            <v>0</v>
          </cell>
          <cell r="IK150">
            <v>19182</v>
          </cell>
          <cell r="IL150">
            <v>0</v>
          </cell>
          <cell r="IM150">
            <v>19182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343.54416596300001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8701</v>
          </cell>
          <cell r="JH150">
            <v>0</v>
          </cell>
          <cell r="JI150">
            <v>8701</v>
          </cell>
          <cell r="JJ150">
            <v>263.32833638299996</v>
          </cell>
          <cell r="JK150">
            <v>0</v>
          </cell>
          <cell r="JL150">
            <v>0</v>
          </cell>
          <cell r="JM150">
            <v>0</v>
          </cell>
          <cell r="JN150">
            <v>0</v>
          </cell>
          <cell r="JO150">
            <v>0</v>
          </cell>
          <cell r="JP150">
            <v>0</v>
          </cell>
          <cell r="JQ150">
            <v>0</v>
          </cell>
          <cell r="JR150">
            <v>8596</v>
          </cell>
          <cell r="JS150">
            <v>0</v>
          </cell>
          <cell r="JT150">
            <v>8596</v>
          </cell>
          <cell r="JU150">
            <v>46.248198900000006</v>
          </cell>
          <cell r="JV150">
            <v>0</v>
          </cell>
          <cell r="JW150">
            <v>0</v>
          </cell>
          <cell r="JX150">
            <v>0</v>
          </cell>
          <cell r="JY150">
            <v>0</v>
          </cell>
          <cell r="JZ150">
            <v>0</v>
          </cell>
          <cell r="KA150">
            <v>0</v>
          </cell>
          <cell r="KB150">
            <v>0</v>
          </cell>
          <cell r="KC150">
            <v>104</v>
          </cell>
          <cell r="KD150">
            <v>0</v>
          </cell>
          <cell r="KE150">
            <v>104</v>
          </cell>
          <cell r="KF150">
            <v>33.967630679999999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1</v>
          </cell>
          <cell r="KO150">
            <v>0</v>
          </cell>
          <cell r="KP150">
            <v>1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33.967630679999999</v>
          </cell>
          <cell r="LC150">
            <v>0</v>
          </cell>
          <cell r="LD150">
            <v>0</v>
          </cell>
          <cell r="LE150">
            <v>0</v>
          </cell>
          <cell r="LF150">
            <v>0</v>
          </cell>
          <cell r="LG150">
            <v>0</v>
          </cell>
          <cell r="LH150">
            <v>0</v>
          </cell>
          <cell r="LI150">
            <v>0</v>
          </cell>
          <cell r="LJ150">
            <v>1</v>
          </cell>
          <cell r="LK150">
            <v>0</v>
          </cell>
          <cell r="LL150">
            <v>1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55.8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19922.942175616463</v>
          </cell>
          <cell r="OV150">
            <v>346.28899999999999</v>
          </cell>
          <cell r="OW150">
            <v>214</v>
          </cell>
          <cell r="OX150">
            <v>1</v>
          </cell>
          <cell r="OY150">
            <v>19921</v>
          </cell>
          <cell r="OZ150">
            <v>4592.4061264929987</v>
          </cell>
        </row>
        <row r="151">
          <cell r="A151" t="str">
            <v>Г</v>
          </cell>
          <cell r="B151" t="str">
            <v>1.3.3.4.1</v>
          </cell>
          <cell r="C151" t="str">
            <v>Создание программ для ЭВМ, приобретение исключительных прав на программы для ЭВМ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4591.2724346340001</v>
          </cell>
          <cell r="K151">
            <v>0</v>
          </cell>
          <cell r="L151">
            <v>4591.2724346340001</v>
          </cell>
          <cell r="M151">
            <v>0</v>
          </cell>
          <cell r="N151">
            <v>0</v>
          </cell>
          <cell r="O151">
            <v>170.67717430038584</v>
          </cell>
          <cell r="P151">
            <v>2407.3937657889996</v>
          </cell>
          <cell r="Q151">
            <v>2013.2014945446142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3466.8500087699999</v>
          </cell>
          <cell r="DH151">
            <v>0</v>
          </cell>
          <cell r="DI151">
            <v>3466.8500087699999</v>
          </cell>
          <cell r="DJ151">
            <v>36.684146650000002</v>
          </cell>
          <cell r="DK151">
            <v>1997.2028118200003</v>
          </cell>
          <cell r="DL151">
            <v>1190.2507855899999</v>
          </cell>
          <cell r="DM151">
            <v>242.71226471</v>
          </cell>
          <cell r="DN151">
            <v>2408.0854113406808</v>
          </cell>
          <cell r="DS151">
            <v>0</v>
          </cell>
          <cell r="DT151">
            <v>84</v>
          </cell>
          <cell r="DU151">
            <v>716.27869118855017</v>
          </cell>
          <cell r="DV151">
            <v>1607.8067201521303</v>
          </cell>
          <cell r="DW151">
            <v>716.27869118855017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4276.1768974300003</v>
          </cell>
          <cell r="ED151">
            <v>192.46159611999997</v>
          </cell>
          <cell r="EE151">
            <v>2578.9925768100002</v>
          </cell>
          <cell r="EF151">
            <v>1324.0510200399999</v>
          </cell>
          <cell r="EG151">
            <v>180.67170436000001</v>
          </cell>
          <cell r="EH151">
            <v>517.99511308000001</v>
          </cell>
          <cell r="EI151">
            <v>0</v>
          </cell>
          <cell r="EJ151">
            <v>309.99903376999998</v>
          </cell>
          <cell r="EK151">
            <v>188.35102584999998</v>
          </cell>
          <cell r="EL151">
            <v>19.64505346</v>
          </cell>
          <cell r="EM151">
            <v>952.90282632999993</v>
          </cell>
          <cell r="EN151">
            <v>184.28371113</v>
          </cell>
          <cell r="EO151">
            <v>519.59158761999993</v>
          </cell>
          <cell r="EP151">
            <v>207.97159898000004</v>
          </cell>
          <cell r="EQ151">
            <v>41.055928600000001</v>
          </cell>
          <cell r="ER151">
            <v>2805.2789580200001</v>
          </cell>
          <cell r="ES151">
            <v>8.177884989999999</v>
          </cell>
          <cell r="ET151">
            <v>1749.4019554199999</v>
          </cell>
          <cell r="EU151">
            <v>927.72839521000003</v>
          </cell>
          <cell r="EV151">
            <v>119.97072230000001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2805.2789580200001</v>
          </cell>
          <cell r="FC151">
            <v>8.177884989999999</v>
          </cell>
          <cell r="FD151">
            <v>1749.4019554199999</v>
          </cell>
          <cell r="FE151">
            <v>927.72839521000003</v>
          </cell>
          <cell r="FF151">
            <v>119.97072230000001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3464.8544089900006</v>
          </cell>
          <cell r="GA151">
            <v>0</v>
          </cell>
          <cell r="GB151">
            <v>158.99700000000001</v>
          </cell>
          <cell r="GC151">
            <v>0</v>
          </cell>
          <cell r="GD151">
            <v>698.12799999999993</v>
          </cell>
          <cell r="GE151">
            <v>638.42799999999988</v>
          </cell>
          <cell r="GF151">
            <v>0</v>
          </cell>
          <cell r="GG151">
            <v>59.7</v>
          </cell>
          <cell r="GH151">
            <v>4800</v>
          </cell>
          <cell r="GI151">
            <v>0</v>
          </cell>
          <cell r="GJ151">
            <v>4800</v>
          </cell>
          <cell r="GK151">
            <v>5951.329949809804</v>
          </cell>
          <cell r="GL151">
            <v>0</v>
          </cell>
          <cell r="GM151">
            <v>111.2</v>
          </cell>
          <cell r="GN151">
            <v>0</v>
          </cell>
          <cell r="GO151">
            <v>223.44755331708038</v>
          </cell>
          <cell r="GP151">
            <v>152.44755331708035</v>
          </cell>
          <cell r="GQ151">
            <v>71</v>
          </cell>
          <cell r="GR151">
            <v>0</v>
          </cell>
          <cell r="GS151">
            <v>19182</v>
          </cell>
          <cell r="GT151">
            <v>0</v>
          </cell>
          <cell r="GU151">
            <v>19182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5951.329949809804</v>
          </cell>
          <cell r="ID151">
            <v>0</v>
          </cell>
          <cell r="IE151">
            <v>111.2</v>
          </cell>
          <cell r="IF151">
            <v>0</v>
          </cell>
          <cell r="IG151">
            <v>223.44755331708038</v>
          </cell>
          <cell r="IH151">
            <v>152.44755331708035</v>
          </cell>
          <cell r="II151">
            <v>71</v>
          </cell>
          <cell r="IJ151">
            <v>0</v>
          </cell>
          <cell r="IK151">
            <v>19182</v>
          </cell>
          <cell r="IL151">
            <v>0</v>
          </cell>
          <cell r="IM151">
            <v>19182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343.54416596300001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8701</v>
          </cell>
          <cell r="JH151">
            <v>0</v>
          </cell>
          <cell r="JI151">
            <v>8701</v>
          </cell>
          <cell r="JJ151">
            <v>263.32833638299996</v>
          </cell>
          <cell r="JK151">
            <v>0</v>
          </cell>
          <cell r="JL151">
            <v>0</v>
          </cell>
          <cell r="JM151">
            <v>0</v>
          </cell>
          <cell r="JN151">
            <v>0</v>
          </cell>
          <cell r="JO151">
            <v>0</v>
          </cell>
          <cell r="JP151">
            <v>0</v>
          </cell>
          <cell r="JQ151">
            <v>0</v>
          </cell>
          <cell r="JR151">
            <v>8596</v>
          </cell>
          <cell r="JS151">
            <v>0</v>
          </cell>
          <cell r="JT151">
            <v>8596</v>
          </cell>
          <cell r="JU151">
            <v>46.248198900000006</v>
          </cell>
          <cell r="JV151">
            <v>0</v>
          </cell>
          <cell r="JW151">
            <v>0</v>
          </cell>
          <cell r="JX151">
            <v>0</v>
          </cell>
          <cell r="JY151">
            <v>0</v>
          </cell>
          <cell r="JZ151">
            <v>0</v>
          </cell>
          <cell r="KA151">
            <v>0</v>
          </cell>
          <cell r="KB151">
            <v>0</v>
          </cell>
          <cell r="KC151">
            <v>104</v>
          </cell>
          <cell r="KD151">
            <v>0</v>
          </cell>
          <cell r="KE151">
            <v>104</v>
          </cell>
          <cell r="KF151">
            <v>33.967630679999999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1</v>
          </cell>
          <cell r="KO151">
            <v>0</v>
          </cell>
          <cell r="KP151">
            <v>1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33.967630679999999</v>
          </cell>
          <cell r="LC151">
            <v>0</v>
          </cell>
          <cell r="LD151">
            <v>0</v>
          </cell>
          <cell r="LE151">
            <v>0</v>
          </cell>
          <cell r="LF151">
            <v>0</v>
          </cell>
          <cell r="LG151">
            <v>0</v>
          </cell>
          <cell r="LH151">
            <v>0</v>
          </cell>
          <cell r="LI151">
            <v>0</v>
          </cell>
          <cell r="LJ151">
            <v>1</v>
          </cell>
          <cell r="LK151">
            <v>0</v>
          </cell>
          <cell r="LL151">
            <v>1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55.8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19922.942175616463</v>
          </cell>
          <cell r="OV151">
            <v>346.28899999999999</v>
          </cell>
          <cell r="OW151">
            <v>214</v>
          </cell>
          <cell r="OX151">
            <v>1</v>
          </cell>
          <cell r="OY151">
            <v>19921</v>
          </cell>
          <cell r="OZ151">
            <v>4592.4061264929987</v>
          </cell>
        </row>
        <row r="152">
          <cell r="A152" t="str">
            <v>Г</v>
          </cell>
          <cell r="B152" t="str">
            <v>1.3.3.4.2</v>
          </cell>
          <cell r="C152" t="str">
            <v>Создание, приобретение прочих объектов нематериальных активов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4591.2724346340001</v>
          </cell>
          <cell r="K152">
            <v>0</v>
          </cell>
          <cell r="L152">
            <v>4591.2724346340001</v>
          </cell>
          <cell r="M152">
            <v>0</v>
          </cell>
          <cell r="N152">
            <v>0</v>
          </cell>
          <cell r="O152">
            <v>170.67717430038584</v>
          </cell>
          <cell r="P152">
            <v>2407.3937657889996</v>
          </cell>
          <cell r="Q152">
            <v>2013.2014945446142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3466.8500087699999</v>
          </cell>
          <cell r="DH152">
            <v>0</v>
          </cell>
          <cell r="DI152">
            <v>3466.8500087699999</v>
          </cell>
          <cell r="DJ152">
            <v>36.684146650000002</v>
          </cell>
          <cell r="DK152">
            <v>1997.2028118200003</v>
          </cell>
          <cell r="DL152">
            <v>1190.2507855899999</v>
          </cell>
          <cell r="DM152">
            <v>242.71226471</v>
          </cell>
          <cell r="DN152">
            <v>2408.0854113406808</v>
          </cell>
          <cell r="DS152">
            <v>0</v>
          </cell>
          <cell r="DT152">
            <v>84</v>
          </cell>
          <cell r="DU152">
            <v>716.27869118855017</v>
          </cell>
          <cell r="DV152">
            <v>1607.8067201521303</v>
          </cell>
          <cell r="DW152">
            <v>716.27869118855017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4276.1768974300003</v>
          </cell>
          <cell r="ED152">
            <v>192.46159611999997</v>
          </cell>
          <cell r="EE152">
            <v>2578.9925768100002</v>
          </cell>
          <cell r="EF152">
            <v>1324.0510200399999</v>
          </cell>
          <cell r="EG152">
            <v>180.67170436000001</v>
          </cell>
          <cell r="EH152">
            <v>517.99511308000001</v>
          </cell>
          <cell r="EI152">
            <v>0</v>
          </cell>
          <cell r="EJ152">
            <v>309.99903376999998</v>
          </cell>
          <cell r="EK152">
            <v>188.35102584999998</v>
          </cell>
          <cell r="EL152">
            <v>19.64505346</v>
          </cell>
          <cell r="EM152">
            <v>952.90282632999993</v>
          </cell>
          <cell r="EN152">
            <v>184.28371113</v>
          </cell>
          <cell r="EO152">
            <v>519.59158761999993</v>
          </cell>
          <cell r="EP152">
            <v>207.97159898000004</v>
          </cell>
          <cell r="EQ152">
            <v>41.055928600000001</v>
          </cell>
          <cell r="ER152">
            <v>2805.2789580200001</v>
          </cell>
          <cell r="ES152">
            <v>8.177884989999999</v>
          </cell>
          <cell r="ET152">
            <v>1749.4019554199999</v>
          </cell>
          <cell r="EU152">
            <v>927.72839521000003</v>
          </cell>
          <cell r="EV152">
            <v>119.97072230000001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2805.2789580200001</v>
          </cell>
          <cell r="FC152">
            <v>8.177884989999999</v>
          </cell>
          <cell r="FD152">
            <v>1749.4019554199999</v>
          </cell>
          <cell r="FE152">
            <v>927.72839521000003</v>
          </cell>
          <cell r="FF152">
            <v>119.97072230000001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3464.8544089900006</v>
          </cell>
          <cell r="GA152">
            <v>0</v>
          </cell>
          <cell r="GB152">
            <v>158.99700000000001</v>
          </cell>
          <cell r="GC152">
            <v>0</v>
          </cell>
          <cell r="GD152">
            <v>698.12799999999993</v>
          </cell>
          <cell r="GE152">
            <v>638.42799999999988</v>
          </cell>
          <cell r="GF152">
            <v>0</v>
          </cell>
          <cell r="GG152">
            <v>59.7</v>
          </cell>
          <cell r="GH152">
            <v>4800</v>
          </cell>
          <cell r="GI152">
            <v>0</v>
          </cell>
          <cell r="GJ152">
            <v>4800</v>
          </cell>
          <cell r="GK152">
            <v>5951.329949809804</v>
          </cell>
          <cell r="GL152">
            <v>0</v>
          </cell>
          <cell r="GM152">
            <v>111.2</v>
          </cell>
          <cell r="GN152">
            <v>0</v>
          </cell>
          <cell r="GO152">
            <v>223.44755331708038</v>
          </cell>
          <cell r="GP152">
            <v>152.44755331708035</v>
          </cell>
          <cell r="GQ152">
            <v>71</v>
          </cell>
          <cell r="GR152">
            <v>0</v>
          </cell>
          <cell r="GS152">
            <v>19182</v>
          </cell>
          <cell r="GT152">
            <v>0</v>
          </cell>
          <cell r="GU152">
            <v>19182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5951.329949809804</v>
          </cell>
          <cell r="ID152">
            <v>0</v>
          </cell>
          <cell r="IE152">
            <v>111.2</v>
          </cell>
          <cell r="IF152">
            <v>0</v>
          </cell>
          <cell r="IG152">
            <v>223.44755331708038</v>
          </cell>
          <cell r="IH152">
            <v>152.44755331708035</v>
          </cell>
          <cell r="II152">
            <v>71</v>
          </cell>
          <cell r="IJ152">
            <v>0</v>
          </cell>
          <cell r="IK152">
            <v>19182</v>
          </cell>
          <cell r="IL152">
            <v>0</v>
          </cell>
          <cell r="IM152">
            <v>19182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343.54416596300001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8701</v>
          </cell>
          <cell r="JH152">
            <v>0</v>
          </cell>
          <cell r="JI152">
            <v>8701</v>
          </cell>
          <cell r="JJ152">
            <v>263.32833638299996</v>
          </cell>
          <cell r="JK152">
            <v>0</v>
          </cell>
          <cell r="JL152">
            <v>0</v>
          </cell>
          <cell r="JM152">
            <v>0</v>
          </cell>
          <cell r="JN152">
            <v>0</v>
          </cell>
          <cell r="JO152">
            <v>0</v>
          </cell>
          <cell r="JP152">
            <v>0</v>
          </cell>
          <cell r="JQ152">
            <v>0</v>
          </cell>
          <cell r="JR152">
            <v>8596</v>
          </cell>
          <cell r="JS152">
            <v>0</v>
          </cell>
          <cell r="JT152">
            <v>8596</v>
          </cell>
          <cell r="JU152">
            <v>46.248198900000006</v>
          </cell>
          <cell r="JV152">
            <v>0</v>
          </cell>
          <cell r="JW152">
            <v>0</v>
          </cell>
          <cell r="JX152">
            <v>0</v>
          </cell>
          <cell r="JY152">
            <v>0</v>
          </cell>
          <cell r="JZ152">
            <v>0</v>
          </cell>
          <cell r="KA152">
            <v>0</v>
          </cell>
          <cell r="KB152">
            <v>0</v>
          </cell>
          <cell r="KC152">
            <v>104</v>
          </cell>
          <cell r="KD152">
            <v>0</v>
          </cell>
          <cell r="KE152">
            <v>104</v>
          </cell>
          <cell r="KF152">
            <v>33.967630679999999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1</v>
          </cell>
          <cell r="KO152">
            <v>0</v>
          </cell>
          <cell r="KP152">
            <v>1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33.967630679999999</v>
          </cell>
          <cell r="LC152">
            <v>0</v>
          </cell>
          <cell r="LD152">
            <v>0</v>
          </cell>
          <cell r="LE152">
            <v>0</v>
          </cell>
          <cell r="LF152">
            <v>0</v>
          </cell>
          <cell r="LG152">
            <v>0</v>
          </cell>
          <cell r="LH152">
            <v>0</v>
          </cell>
          <cell r="LI152">
            <v>0</v>
          </cell>
          <cell r="LJ152">
            <v>1</v>
          </cell>
          <cell r="LK152">
            <v>0</v>
          </cell>
          <cell r="LL152">
            <v>1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55.8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19922.942175616463</v>
          </cell>
          <cell r="OV152">
            <v>346.28899999999999</v>
          </cell>
          <cell r="OW152">
            <v>214</v>
          </cell>
          <cell r="OX152">
            <v>1</v>
          </cell>
          <cell r="OY152">
            <v>19921</v>
          </cell>
          <cell r="OZ152">
            <v>4592.4061264929987</v>
          </cell>
        </row>
        <row r="153">
          <cell r="A153" t="str">
            <v>Г</v>
          </cell>
          <cell r="B153" t="str">
            <v>1.3.4</v>
          </cell>
          <cell r="C153" t="str">
            <v>Покупка земельных участков для целей реализации инвестиционных проектов,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4591.2724346340001</v>
          </cell>
          <cell r="K153">
            <v>0</v>
          </cell>
          <cell r="L153">
            <v>4591.2724346340001</v>
          </cell>
          <cell r="M153">
            <v>0</v>
          </cell>
          <cell r="N153">
            <v>0</v>
          </cell>
          <cell r="O153">
            <v>170.67717430038584</v>
          </cell>
          <cell r="P153">
            <v>2407.3937657889996</v>
          </cell>
          <cell r="Q153">
            <v>2013.2014945446142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3466.8500087699999</v>
          </cell>
          <cell r="DH153">
            <v>0</v>
          </cell>
          <cell r="DI153">
            <v>3466.8500087699999</v>
          </cell>
          <cell r="DJ153">
            <v>36.684146650000002</v>
          </cell>
          <cell r="DK153">
            <v>1997.2028118200003</v>
          </cell>
          <cell r="DL153">
            <v>1190.2507855899999</v>
          </cell>
          <cell r="DM153">
            <v>242.71226471</v>
          </cell>
          <cell r="DN153">
            <v>2408.0854113406808</v>
          </cell>
          <cell r="DS153">
            <v>0</v>
          </cell>
          <cell r="DT153">
            <v>84</v>
          </cell>
          <cell r="DU153">
            <v>716.27869118855017</v>
          </cell>
          <cell r="DV153">
            <v>1607.8067201521303</v>
          </cell>
          <cell r="DW153">
            <v>716.27869118855017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4276.1768974300003</v>
          </cell>
          <cell r="ED153">
            <v>192.46159611999997</v>
          </cell>
          <cell r="EE153">
            <v>2578.9925768100002</v>
          </cell>
          <cell r="EF153">
            <v>1324.0510200399999</v>
          </cell>
          <cell r="EG153">
            <v>180.67170436000001</v>
          </cell>
          <cell r="EH153">
            <v>517.99511308000001</v>
          </cell>
          <cell r="EI153">
            <v>0</v>
          </cell>
          <cell r="EJ153">
            <v>309.99903376999998</v>
          </cell>
          <cell r="EK153">
            <v>188.35102584999998</v>
          </cell>
          <cell r="EL153">
            <v>19.64505346</v>
          </cell>
          <cell r="EM153">
            <v>952.90282632999993</v>
          </cell>
          <cell r="EN153">
            <v>184.28371113</v>
          </cell>
          <cell r="EO153">
            <v>519.59158761999993</v>
          </cell>
          <cell r="EP153">
            <v>207.97159898000004</v>
          </cell>
          <cell r="EQ153">
            <v>41.055928600000001</v>
          </cell>
          <cell r="ER153">
            <v>2805.2789580200001</v>
          </cell>
          <cell r="ES153">
            <v>8.177884989999999</v>
          </cell>
          <cell r="ET153">
            <v>1749.4019554199999</v>
          </cell>
          <cell r="EU153">
            <v>927.72839521000003</v>
          </cell>
          <cell r="EV153">
            <v>119.97072230000001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2805.2789580200001</v>
          </cell>
          <cell r="FC153">
            <v>8.177884989999999</v>
          </cell>
          <cell r="FD153">
            <v>1749.4019554199999</v>
          </cell>
          <cell r="FE153">
            <v>927.72839521000003</v>
          </cell>
          <cell r="FF153">
            <v>119.97072230000001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3464.8544089900006</v>
          </cell>
          <cell r="GA153">
            <v>0</v>
          </cell>
          <cell r="GB153">
            <v>158.99700000000001</v>
          </cell>
          <cell r="GC153">
            <v>0</v>
          </cell>
          <cell r="GD153">
            <v>698.12799999999993</v>
          </cell>
          <cell r="GE153">
            <v>638.42799999999988</v>
          </cell>
          <cell r="GF153">
            <v>0</v>
          </cell>
          <cell r="GG153">
            <v>59.7</v>
          </cell>
          <cell r="GH153">
            <v>4800</v>
          </cell>
          <cell r="GI153">
            <v>0</v>
          </cell>
          <cell r="GJ153">
            <v>4800</v>
          </cell>
          <cell r="GK153">
            <v>5951.329949809804</v>
          </cell>
          <cell r="GL153">
            <v>0</v>
          </cell>
          <cell r="GM153">
            <v>111.2</v>
          </cell>
          <cell r="GN153">
            <v>0</v>
          </cell>
          <cell r="GO153">
            <v>223.44755331708038</v>
          </cell>
          <cell r="GP153">
            <v>152.44755331708035</v>
          </cell>
          <cell r="GQ153">
            <v>71</v>
          </cell>
          <cell r="GR153">
            <v>0</v>
          </cell>
          <cell r="GS153">
            <v>19182</v>
          </cell>
          <cell r="GT153">
            <v>0</v>
          </cell>
          <cell r="GU153">
            <v>19182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5951.329949809804</v>
          </cell>
          <cell r="ID153">
            <v>0</v>
          </cell>
          <cell r="IE153">
            <v>111.2</v>
          </cell>
          <cell r="IF153">
            <v>0</v>
          </cell>
          <cell r="IG153">
            <v>223.44755331708038</v>
          </cell>
          <cell r="IH153">
            <v>152.44755331708035</v>
          </cell>
          <cell r="II153">
            <v>71</v>
          </cell>
          <cell r="IJ153">
            <v>0</v>
          </cell>
          <cell r="IK153">
            <v>19182</v>
          </cell>
          <cell r="IL153">
            <v>0</v>
          </cell>
          <cell r="IM153">
            <v>19182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343.54416596300001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8701</v>
          </cell>
          <cell r="JH153">
            <v>0</v>
          </cell>
          <cell r="JI153">
            <v>8701</v>
          </cell>
          <cell r="JJ153">
            <v>263.32833638299996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8596</v>
          </cell>
          <cell r="JS153">
            <v>0</v>
          </cell>
          <cell r="JT153">
            <v>8596</v>
          </cell>
          <cell r="JU153">
            <v>46.248198900000006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104</v>
          </cell>
          <cell r="KD153">
            <v>0</v>
          </cell>
          <cell r="KE153">
            <v>104</v>
          </cell>
          <cell r="KF153">
            <v>33.967630679999999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1</v>
          </cell>
          <cell r="KO153">
            <v>0</v>
          </cell>
          <cell r="KP153">
            <v>1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33.967630679999999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1</v>
          </cell>
          <cell r="LK153">
            <v>0</v>
          </cell>
          <cell r="LL153">
            <v>1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55.8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19922.942175616463</v>
          </cell>
          <cell r="OV153">
            <v>346.28899999999999</v>
          </cell>
          <cell r="OW153">
            <v>214</v>
          </cell>
          <cell r="OX153">
            <v>1</v>
          </cell>
          <cell r="OY153">
            <v>19921</v>
          </cell>
          <cell r="OZ153">
            <v>4592.4061264929987</v>
          </cell>
        </row>
        <row r="154">
          <cell r="A154" t="str">
            <v>Г</v>
          </cell>
          <cell r="B154" t="str">
            <v>1.3.5</v>
          </cell>
          <cell r="C154" t="str">
            <v>Прочие инвестиционные проекты, всего, в том числе:</v>
          </cell>
          <cell r="D154" t="str">
            <v>Г</v>
          </cell>
          <cell r="E154">
            <v>299.2693503239305</v>
          </cell>
          <cell r="H154">
            <v>104.941760104</v>
          </cell>
          <cell r="J154">
            <v>4801.0573862539304</v>
          </cell>
          <cell r="K154">
            <v>209.7849516199305</v>
          </cell>
          <cell r="L154">
            <v>4591.2724346340001</v>
          </cell>
          <cell r="M154">
            <v>0</v>
          </cell>
          <cell r="N154">
            <v>0</v>
          </cell>
          <cell r="O154">
            <v>170.67717430038584</v>
          </cell>
          <cell r="P154">
            <v>2407.3937657889996</v>
          </cell>
          <cell r="Q154">
            <v>2013.2014945446142</v>
          </cell>
          <cell r="R154">
            <v>49.498304600579928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49.498304600579928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49.498304600579928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49.498304600579928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15.4573614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15.4573614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15.4573614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15.4573614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15.4573614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15.4573614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74.570332259999986</v>
          </cell>
          <cell r="DG154">
            <v>3641.7134167749418</v>
          </cell>
          <cell r="DH154">
            <v>174.8634080049421</v>
          </cell>
          <cell r="DI154">
            <v>3466.8500087699999</v>
          </cell>
          <cell r="DJ154">
            <v>36.684146650000002</v>
          </cell>
          <cell r="DK154">
            <v>1997.2028118200003</v>
          </cell>
          <cell r="DL154">
            <v>1190.2507855899999</v>
          </cell>
          <cell r="DM154">
            <v>242.71226471</v>
          </cell>
          <cell r="DN154">
            <v>2408.0854113406808</v>
          </cell>
          <cell r="DS154">
            <v>0</v>
          </cell>
          <cell r="DT154">
            <v>84</v>
          </cell>
          <cell r="DU154">
            <v>716.27869118855017</v>
          </cell>
          <cell r="DV154">
            <v>1607.8067201521303</v>
          </cell>
          <cell r="DW154">
            <v>716.27869118855017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4276.1768974300003</v>
          </cell>
          <cell r="ED154">
            <v>192.46159611999997</v>
          </cell>
          <cell r="EE154">
            <v>2578.9925768100002</v>
          </cell>
          <cell r="EF154">
            <v>1324.0510200399999</v>
          </cell>
          <cell r="EG154">
            <v>180.67170436000001</v>
          </cell>
          <cell r="EH154">
            <v>517.99511308000001</v>
          </cell>
          <cell r="EI154">
            <v>0</v>
          </cell>
          <cell r="EJ154">
            <v>309.99903376999998</v>
          </cell>
          <cell r="EK154">
            <v>188.35102584999998</v>
          </cell>
          <cell r="EL154">
            <v>19.64505346</v>
          </cell>
          <cell r="EM154">
            <v>952.90282632999993</v>
          </cell>
          <cell r="EN154">
            <v>184.28371113</v>
          </cell>
          <cell r="EO154">
            <v>519.59158761999993</v>
          </cell>
          <cell r="EP154">
            <v>207.97159898000004</v>
          </cell>
          <cell r="EQ154">
            <v>41.055928600000001</v>
          </cell>
          <cell r="ER154">
            <v>2805.2789580200001</v>
          </cell>
          <cell r="ES154">
            <v>8.177884989999999</v>
          </cell>
          <cell r="ET154">
            <v>1749.4019554199999</v>
          </cell>
          <cell r="EU154">
            <v>927.72839521000003</v>
          </cell>
          <cell r="EV154">
            <v>119.97072230000001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2805.2789580200001</v>
          </cell>
          <cell r="FC154">
            <v>8.177884989999999</v>
          </cell>
          <cell r="FD154">
            <v>1749.4019554199999</v>
          </cell>
          <cell r="FE154">
            <v>927.72839521000003</v>
          </cell>
          <cell r="FF154">
            <v>119.97072230000001</v>
          </cell>
          <cell r="FG154" t="str">
            <v/>
          </cell>
          <cell r="FH154" t="str">
            <v/>
          </cell>
          <cell r="FI154" t="str">
            <v/>
          </cell>
          <cell r="FJ154">
            <v>1</v>
          </cell>
          <cell r="FK154" t="str">
            <v>1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3464.8544089900006</v>
          </cell>
          <cell r="GA154">
            <v>0</v>
          </cell>
          <cell r="GB154">
            <v>158.99700000000001</v>
          </cell>
          <cell r="GC154">
            <v>0</v>
          </cell>
          <cell r="GD154">
            <v>698.12799999999993</v>
          </cell>
          <cell r="GE154">
            <v>638.42799999999988</v>
          </cell>
          <cell r="GF154">
            <v>0</v>
          </cell>
          <cell r="GG154">
            <v>59.7</v>
          </cell>
          <cell r="GH154">
            <v>4800</v>
          </cell>
          <cell r="GI154">
            <v>0</v>
          </cell>
          <cell r="GJ154">
            <v>4800</v>
          </cell>
          <cell r="GK154">
            <v>5951.329949809804</v>
          </cell>
          <cell r="GL154">
            <v>0</v>
          </cell>
          <cell r="GM154">
            <v>111.2</v>
          </cell>
          <cell r="GN154">
            <v>0</v>
          </cell>
          <cell r="GO154">
            <v>223.44755331708038</v>
          </cell>
          <cell r="GP154">
            <v>152.44755331708035</v>
          </cell>
          <cell r="GQ154">
            <v>71</v>
          </cell>
          <cell r="GR154">
            <v>0</v>
          </cell>
          <cell r="GS154">
            <v>19182</v>
          </cell>
          <cell r="GT154">
            <v>0</v>
          </cell>
          <cell r="GU154">
            <v>19182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5951.329949809804</v>
          </cell>
          <cell r="ID154">
            <v>0</v>
          </cell>
          <cell r="IE154">
            <v>111.2</v>
          </cell>
          <cell r="IF154">
            <v>0</v>
          </cell>
          <cell r="IG154">
            <v>223.44755331708038</v>
          </cell>
          <cell r="IH154">
            <v>152.44755331708035</v>
          </cell>
          <cell r="II154">
            <v>71</v>
          </cell>
          <cell r="IJ154">
            <v>0</v>
          </cell>
          <cell r="IK154">
            <v>19182</v>
          </cell>
          <cell r="IL154">
            <v>0</v>
          </cell>
          <cell r="IM154">
            <v>19182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343.54416596300001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8701</v>
          </cell>
          <cell r="JH154">
            <v>0</v>
          </cell>
          <cell r="JI154">
            <v>8701</v>
          </cell>
          <cell r="JJ154">
            <v>263.32833638299996</v>
          </cell>
          <cell r="JK154">
            <v>0</v>
          </cell>
          <cell r="JL154">
            <v>0</v>
          </cell>
          <cell r="JM154">
            <v>0</v>
          </cell>
          <cell r="JN154">
            <v>0</v>
          </cell>
          <cell r="JO154">
            <v>0</v>
          </cell>
          <cell r="JP154">
            <v>0</v>
          </cell>
          <cell r="JQ154">
            <v>0</v>
          </cell>
          <cell r="JR154">
            <v>8596</v>
          </cell>
          <cell r="JS154">
            <v>0</v>
          </cell>
          <cell r="JT154">
            <v>8596</v>
          </cell>
          <cell r="JU154">
            <v>46.248198900000006</v>
          </cell>
          <cell r="JV154">
            <v>0</v>
          </cell>
          <cell r="JW154">
            <v>0</v>
          </cell>
          <cell r="JX154">
            <v>0</v>
          </cell>
          <cell r="JY154">
            <v>0</v>
          </cell>
          <cell r="JZ154">
            <v>0</v>
          </cell>
          <cell r="KA154">
            <v>0</v>
          </cell>
          <cell r="KB154">
            <v>0</v>
          </cell>
          <cell r="KC154">
            <v>104</v>
          </cell>
          <cell r="KD154">
            <v>0</v>
          </cell>
          <cell r="KE154">
            <v>104</v>
          </cell>
          <cell r="KF154">
            <v>33.967630679999999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1</v>
          </cell>
          <cell r="KO154">
            <v>0</v>
          </cell>
          <cell r="KP154">
            <v>1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33.967630679999999</v>
          </cell>
          <cell r="LC154">
            <v>0</v>
          </cell>
          <cell r="LD154">
            <v>0</v>
          </cell>
          <cell r="LE154">
            <v>0</v>
          </cell>
          <cell r="LF154">
            <v>0</v>
          </cell>
          <cell r="LG154">
            <v>0</v>
          </cell>
          <cell r="LH154">
            <v>0</v>
          </cell>
          <cell r="LI154">
            <v>0</v>
          </cell>
          <cell r="LJ154">
            <v>1</v>
          </cell>
          <cell r="LK154">
            <v>0</v>
          </cell>
          <cell r="LL154">
            <v>1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55.8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19922.942175616463</v>
          </cell>
          <cell r="OV154">
            <v>346.28899999999999</v>
          </cell>
          <cell r="OW154">
            <v>214</v>
          </cell>
          <cell r="OX154">
            <v>1</v>
          </cell>
          <cell r="OY154">
            <v>19921</v>
          </cell>
          <cell r="OZ154">
            <v>4592.4061264929987</v>
          </cell>
        </row>
        <row r="155">
          <cell r="A155" t="str">
            <v>K_Che355</v>
          </cell>
          <cell r="B155" t="str">
            <v>1.3.5</v>
          </cell>
          <cell r="C155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5" t="str">
            <v>K_Che355</v>
          </cell>
          <cell r="E155">
            <v>299.2693503239305</v>
          </cell>
          <cell r="H155">
            <v>104.941760104</v>
          </cell>
          <cell r="J155">
            <v>257.06126927993051</v>
          </cell>
          <cell r="K155">
            <v>209.7849516199305</v>
          </cell>
          <cell r="L155">
            <v>47.276317659999997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47.276317659999997</v>
          </cell>
          <cell r="R155">
            <v>49.498304600579928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49.498304600579928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49.498304600579928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49.498304600579928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15.4573614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15.4573614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15.4573614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15.4573614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15.4573614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15.4573614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249.43374026494209</v>
          </cell>
          <cell r="CY155">
            <v>11.709353762347584</v>
          </cell>
          <cell r="CZ155">
            <v>74.830122079482621</v>
          </cell>
          <cell r="DA155">
            <v>149.66024415896524</v>
          </cell>
          <cell r="DB155">
            <v>13.234020264146665</v>
          </cell>
          <cell r="DE155">
            <v>74.570332259999986</v>
          </cell>
          <cell r="DG155">
            <v>214.26033939494209</v>
          </cell>
          <cell r="DH155">
            <v>174.8634080049421</v>
          </cell>
          <cell r="DI155">
            <v>39.396931389999999</v>
          </cell>
          <cell r="DJ155">
            <v>4.9831147199999997</v>
          </cell>
          <cell r="DK155">
            <v>24.352910470000001</v>
          </cell>
          <cell r="DL155">
            <v>0</v>
          </cell>
          <cell r="DM155">
            <v>10.0609062</v>
          </cell>
          <cell r="DN155">
            <v>41.248587167149942</v>
          </cell>
          <cell r="DS155">
            <v>0</v>
          </cell>
          <cell r="DT155">
            <v>0</v>
          </cell>
          <cell r="DU155">
            <v>0</v>
          </cell>
          <cell r="DV155">
            <v>41.248587167149942</v>
          </cell>
          <cell r="DW155">
            <v>0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 t="str">
            <v/>
          </cell>
          <cell r="FH155" t="str">
            <v/>
          </cell>
          <cell r="FI155" t="str">
            <v/>
          </cell>
          <cell r="FJ155">
            <v>1</v>
          </cell>
          <cell r="FK155" t="str">
            <v>1</v>
          </cell>
          <cell r="FN155">
            <v>249.43374026494209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9424</v>
          </cell>
          <cell r="FW155">
            <v>0</v>
          </cell>
          <cell r="FX155">
            <v>9424</v>
          </cell>
          <cell r="FZ155">
            <v>39.396931389999999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1615</v>
          </cell>
          <cell r="GI155">
            <v>0</v>
          </cell>
          <cell r="GJ155">
            <v>1615</v>
          </cell>
          <cell r="GK155">
            <v>41.248587167149942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1606</v>
          </cell>
          <cell r="GT155">
            <v>0</v>
          </cell>
          <cell r="GU155">
            <v>1606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41.248587167149942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1606</v>
          </cell>
          <cell r="IL155">
            <v>0</v>
          </cell>
          <cell r="IM155">
            <v>1606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  <cell r="JN155">
            <v>0</v>
          </cell>
          <cell r="JO155">
            <v>0</v>
          </cell>
          <cell r="JP155">
            <v>0</v>
          </cell>
          <cell r="JQ155">
            <v>0</v>
          </cell>
          <cell r="JR155">
            <v>0</v>
          </cell>
          <cell r="JS155">
            <v>0</v>
          </cell>
          <cell r="JT155">
            <v>0</v>
          </cell>
          <cell r="JU155">
            <v>0</v>
          </cell>
          <cell r="JV155">
            <v>0</v>
          </cell>
          <cell r="JW155">
            <v>0</v>
          </cell>
          <cell r="JX155">
            <v>0</v>
          </cell>
          <cell r="JY155">
            <v>0</v>
          </cell>
          <cell r="JZ155">
            <v>0</v>
          </cell>
          <cell r="KA155">
            <v>0</v>
          </cell>
          <cell r="KB155">
            <v>0</v>
          </cell>
          <cell r="KC155">
            <v>0</v>
          </cell>
          <cell r="KD155">
            <v>0</v>
          </cell>
          <cell r="KE155">
            <v>0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0</v>
          </cell>
          <cell r="LC155">
            <v>0</v>
          </cell>
          <cell r="LD155">
            <v>0</v>
          </cell>
          <cell r="LE155">
            <v>0</v>
          </cell>
          <cell r="LF155">
            <v>0</v>
          </cell>
          <cell r="LG155">
            <v>0</v>
          </cell>
          <cell r="LH155">
            <v>0</v>
          </cell>
          <cell r="LI155">
            <v>0</v>
          </cell>
          <cell r="LJ155">
            <v>0</v>
          </cell>
          <cell r="LK155">
            <v>0</v>
          </cell>
          <cell r="LL155">
            <v>0</v>
          </cell>
          <cell r="LQ155">
            <v>0</v>
          </cell>
          <cell r="LR155">
            <v>0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>
            <v>2023</v>
          </cell>
          <cell r="OM155">
            <v>2028</v>
          </cell>
          <cell r="ON155">
            <v>2028</v>
          </cell>
          <cell r="OO155">
            <v>2028</v>
          </cell>
          <cell r="OP155" t="str">
            <v>п</v>
          </cell>
          <cell r="OT155">
            <v>299.2693503239305</v>
          </cell>
          <cell r="OV155">
            <v>0</v>
          </cell>
          <cell r="OW155">
            <v>0</v>
          </cell>
          <cell r="OX155">
            <v>0</v>
          </cell>
          <cell r="OY155">
            <v>3072</v>
          </cell>
          <cell r="OZ155">
            <v>74.570332259999986</v>
          </cell>
        </row>
        <row r="156">
          <cell r="A156" t="str">
            <v>Г</v>
          </cell>
          <cell r="B156" t="str">
            <v>1.4</v>
          </cell>
          <cell r="C156" t="str">
            <v>Иные инвестиционные проекты,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4591.2724346340001</v>
          </cell>
          <cell r="K156">
            <v>0</v>
          </cell>
          <cell r="L156">
            <v>4591.2724346340001</v>
          </cell>
          <cell r="M156">
            <v>0</v>
          </cell>
          <cell r="N156">
            <v>0</v>
          </cell>
          <cell r="O156">
            <v>170.67717430038584</v>
          </cell>
          <cell r="P156">
            <v>2407.3937657889996</v>
          </cell>
          <cell r="Q156">
            <v>2013.2014945446142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3466.8500087699999</v>
          </cell>
          <cell r="DH156">
            <v>0</v>
          </cell>
          <cell r="DI156">
            <v>3466.8500087699999</v>
          </cell>
          <cell r="DJ156">
            <v>36.684146650000002</v>
          </cell>
          <cell r="DK156">
            <v>1997.2028118200003</v>
          </cell>
          <cell r="DL156">
            <v>1190.2507855899999</v>
          </cell>
          <cell r="DM156">
            <v>242.71226471</v>
          </cell>
          <cell r="DN156">
            <v>2408.0854113406808</v>
          </cell>
          <cell r="DS156">
            <v>0</v>
          </cell>
          <cell r="DT156">
            <v>84</v>
          </cell>
          <cell r="DU156">
            <v>716.27869118855017</v>
          </cell>
          <cell r="DV156">
            <v>1607.8067201521303</v>
          </cell>
          <cell r="DW156">
            <v>716.27869118855017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4276.1768974300003</v>
          </cell>
          <cell r="ED156">
            <v>192.46159611999997</v>
          </cell>
          <cell r="EE156">
            <v>2578.9925768100002</v>
          </cell>
          <cell r="EF156">
            <v>1324.0510200399999</v>
          </cell>
          <cell r="EG156">
            <v>180.67170436000001</v>
          </cell>
          <cell r="EH156">
            <v>517.99511308000001</v>
          </cell>
          <cell r="EI156">
            <v>0</v>
          </cell>
          <cell r="EJ156">
            <v>309.99903376999998</v>
          </cell>
          <cell r="EK156">
            <v>188.35102584999998</v>
          </cell>
          <cell r="EL156">
            <v>19.64505346</v>
          </cell>
          <cell r="EM156">
            <v>952.90282632999993</v>
          </cell>
          <cell r="EN156">
            <v>184.28371113</v>
          </cell>
          <cell r="EO156">
            <v>519.59158761999993</v>
          </cell>
          <cell r="EP156">
            <v>207.97159898000004</v>
          </cell>
          <cell r="EQ156">
            <v>41.055928600000001</v>
          </cell>
          <cell r="ER156">
            <v>2805.2789580200001</v>
          </cell>
          <cell r="ES156">
            <v>8.177884989999999</v>
          </cell>
          <cell r="ET156">
            <v>1749.4019554199999</v>
          </cell>
          <cell r="EU156">
            <v>927.72839521000003</v>
          </cell>
          <cell r="EV156">
            <v>119.97072230000001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2805.2789580200001</v>
          </cell>
          <cell r="FC156">
            <v>8.177884989999999</v>
          </cell>
          <cell r="FD156">
            <v>1749.4019554199999</v>
          </cell>
          <cell r="FE156">
            <v>927.72839521000003</v>
          </cell>
          <cell r="FF156">
            <v>119.97072230000001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3464.8544089900006</v>
          </cell>
          <cell r="GA156">
            <v>0</v>
          </cell>
          <cell r="GB156">
            <v>158.99700000000001</v>
          </cell>
          <cell r="GC156">
            <v>0</v>
          </cell>
          <cell r="GD156">
            <v>698.12799999999993</v>
          </cell>
          <cell r="GE156">
            <v>638.42799999999988</v>
          </cell>
          <cell r="GF156">
            <v>0</v>
          </cell>
          <cell r="GG156">
            <v>59.7</v>
          </cell>
          <cell r="GH156">
            <v>4800</v>
          </cell>
          <cell r="GI156">
            <v>0</v>
          </cell>
          <cell r="GJ156">
            <v>4800</v>
          </cell>
          <cell r="GK156">
            <v>5951.329949809804</v>
          </cell>
          <cell r="GL156">
            <v>0</v>
          </cell>
          <cell r="GM156">
            <v>111.2</v>
          </cell>
          <cell r="GN156">
            <v>0</v>
          </cell>
          <cell r="GO156">
            <v>223.44755331708038</v>
          </cell>
          <cell r="GP156">
            <v>152.44755331708035</v>
          </cell>
          <cell r="GQ156">
            <v>71</v>
          </cell>
          <cell r="GR156">
            <v>0</v>
          </cell>
          <cell r="GS156">
            <v>19182</v>
          </cell>
          <cell r="GT156">
            <v>0</v>
          </cell>
          <cell r="GU156">
            <v>19182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5951.329949809804</v>
          </cell>
          <cell r="ID156">
            <v>0</v>
          </cell>
          <cell r="IE156">
            <v>111.2</v>
          </cell>
          <cell r="IF156">
            <v>0</v>
          </cell>
          <cell r="IG156">
            <v>223.44755331708038</v>
          </cell>
          <cell r="IH156">
            <v>152.44755331708035</v>
          </cell>
          <cell r="II156">
            <v>71</v>
          </cell>
          <cell r="IJ156">
            <v>0</v>
          </cell>
          <cell r="IK156">
            <v>19182</v>
          </cell>
          <cell r="IL156">
            <v>0</v>
          </cell>
          <cell r="IM156">
            <v>19182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343.54416596300001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8701</v>
          </cell>
          <cell r="JH156">
            <v>0</v>
          </cell>
          <cell r="JI156">
            <v>8701</v>
          </cell>
          <cell r="JJ156">
            <v>263.32833638299996</v>
          </cell>
          <cell r="JK156">
            <v>0</v>
          </cell>
          <cell r="JL156">
            <v>0</v>
          </cell>
          <cell r="JM156">
            <v>0</v>
          </cell>
          <cell r="JN156">
            <v>0</v>
          </cell>
          <cell r="JO156">
            <v>0</v>
          </cell>
          <cell r="JP156">
            <v>0</v>
          </cell>
          <cell r="JQ156">
            <v>0</v>
          </cell>
          <cell r="JR156">
            <v>8596</v>
          </cell>
          <cell r="JS156">
            <v>0</v>
          </cell>
          <cell r="JT156">
            <v>8596</v>
          </cell>
          <cell r="JU156">
            <v>46.248198900000006</v>
          </cell>
          <cell r="JV156">
            <v>0</v>
          </cell>
          <cell r="JW156">
            <v>0</v>
          </cell>
          <cell r="JX156">
            <v>0</v>
          </cell>
          <cell r="JY156">
            <v>0</v>
          </cell>
          <cell r="JZ156">
            <v>0</v>
          </cell>
          <cell r="KA156">
            <v>0</v>
          </cell>
          <cell r="KB156">
            <v>0</v>
          </cell>
          <cell r="KC156">
            <v>104</v>
          </cell>
          <cell r="KD156">
            <v>0</v>
          </cell>
          <cell r="KE156">
            <v>104</v>
          </cell>
          <cell r="KF156">
            <v>33.967630679999999</v>
          </cell>
          <cell r="KG156">
            <v>0</v>
          </cell>
          <cell r="KH156">
            <v>0</v>
          </cell>
          <cell r="KI156">
            <v>0</v>
          </cell>
          <cell r="KJ156">
            <v>0</v>
          </cell>
          <cell r="KK156">
            <v>0</v>
          </cell>
          <cell r="KL156">
            <v>0</v>
          </cell>
          <cell r="KM156">
            <v>0</v>
          </cell>
          <cell r="KN156">
            <v>1</v>
          </cell>
          <cell r="KO156">
            <v>0</v>
          </cell>
          <cell r="KP156">
            <v>1</v>
          </cell>
          <cell r="KQ156">
            <v>0</v>
          </cell>
          <cell r="KR156">
            <v>0</v>
          </cell>
          <cell r="KS156">
            <v>0</v>
          </cell>
          <cell r="KT156">
            <v>0</v>
          </cell>
          <cell r="KU156">
            <v>0</v>
          </cell>
          <cell r="KV156">
            <v>0</v>
          </cell>
          <cell r="KW156">
            <v>0</v>
          </cell>
          <cell r="KX156">
            <v>0</v>
          </cell>
          <cell r="KY156">
            <v>0</v>
          </cell>
          <cell r="KZ156">
            <v>0</v>
          </cell>
          <cell r="LA156">
            <v>0</v>
          </cell>
          <cell r="LB156">
            <v>33.967630679999999</v>
          </cell>
          <cell r="LC156">
            <v>0</v>
          </cell>
          <cell r="LD156">
            <v>0</v>
          </cell>
          <cell r="LE156">
            <v>0</v>
          </cell>
          <cell r="LF156">
            <v>0</v>
          </cell>
          <cell r="LG156">
            <v>0</v>
          </cell>
          <cell r="LH156">
            <v>0</v>
          </cell>
          <cell r="LI156">
            <v>0</v>
          </cell>
          <cell r="LJ156">
            <v>1</v>
          </cell>
          <cell r="LK156">
            <v>0</v>
          </cell>
          <cell r="LL156">
            <v>1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55.8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19922.942175616463</v>
          </cell>
          <cell r="OV156">
            <v>346.28899999999999</v>
          </cell>
          <cell r="OW156">
            <v>214</v>
          </cell>
          <cell r="OX156">
            <v>1</v>
          </cell>
          <cell r="OY156">
            <v>19921</v>
          </cell>
          <cell r="OZ156">
            <v>4592.4061264929987</v>
          </cell>
        </row>
        <row r="157">
          <cell r="A157" t="str">
            <v>Г</v>
          </cell>
          <cell r="B157" t="str">
            <v>1.7</v>
          </cell>
          <cell r="C157" t="str">
            <v>Незавершённое строительство по объектам, невключённым в Инвестиционную программу</v>
          </cell>
          <cell r="D157" t="str">
            <v>Г</v>
          </cell>
          <cell r="E157">
            <v>0</v>
          </cell>
          <cell r="H157">
            <v>0</v>
          </cell>
          <cell r="J157">
            <v>4591.2724346340001</v>
          </cell>
          <cell r="K157">
            <v>0</v>
          </cell>
          <cell r="L157">
            <v>4591.2724346340001</v>
          </cell>
          <cell r="M157">
            <v>0</v>
          </cell>
          <cell r="N157">
            <v>0</v>
          </cell>
          <cell r="O157">
            <v>170.67717430038584</v>
          </cell>
          <cell r="P157">
            <v>2407.3937657889996</v>
          </cell>
          <cell r="Q157">
            <v>2013.2014945446142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3466.8500087699999</v>
          </cell>
          <cell r="DH157">
            <v>0</v>
          </cell>
          <cell r="DI157">
            <v>3466.8500087699999</v>
          </cell>
          <cell r="DJ157">
            <v>36.684146650000002</v>
          </cell>
          <cell r="DK157">
            <v>1997.2028118200003</v>
          </cell>
          <cell r="DL157">
            <v>1190.2507855899999</v>
          </cell>
          <cell r="DM157">
            <v>242.71226471</v>
          </cell>
          <cell r="DN157">
            <v>2408.0854113406808</v>
          </cell>
          <cell r="DS157">
            <v>0</v>
          </cell>
          <cell r="DT157">
            <v>84</v>
          </cell>
          <cell r="DU157">
            <v>716.27869118855017</v>
          </cell>
          <cell r="DV157">
            <v>1607.8067201521303</v>
          </cell>
          <cell r="DW157">
            <v>716.27869118855017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4276.1768974300003</v>
          </cell>
          <cell r="ED157">
            <v>192.46159611999997</v>
          </cell>
          <cell r="EE157">
            <v>2578.9925768100002</v>
          </cell>
          <cell r="EF157">
            <v>1324.0510200399999</v>
          </cell>
          <cell r="EG157">
            <v>180.67170436000001</v>
          </cell>
          <cell r="EH157">
            <v>517.99511308000001</v>
          </cell>
          <cell r="EI157">
            <v>0</v>
          </cell>
          <cell r="EJ157">
            <v>309.99903376999998</v>
          </cell>
          <cell r="EK157">
            <v>188.35102584999998</v>
          </cell>
          <cell r="EL157">
            <v>19.64505346</v>
          </cell>
          <cell r="EM157">
            <v>952.90282632999993</v>
          </cell>
          <cell r="EN157">
            <v>184.28371113</v>
          </cell>
          <cell r="EO157">
            <v>519.59158761999993</v>
          </cell>
          <cell r="EP157">
            <v>207.97159898000004</v>
          </cell>
          <cell r="EQ157">
            <v>41.055928600000001</v>
          </cell>
          <cell r="ER157">
            <v>2805.2789580200001</v>
          </cell>
          <cell r="ES157">
            <v>8.177884989999999</v>
          </cell>
          <cell r="ET157">
            <v>1749.4019554199999</v>
          </cell>
          <cell r="EU157">
            <v>927.72839521000003</v>
          </cell>
          <cell r="EV157">
            <v>119.97072230000001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2805.2789580200001</v>
          </cell>
          <cell r="FC157">
            <v>8.177884989999999</v>
          </cell>
          <cell r="FD157">
            <v>1749.4019554199999</v>
          </cell>
          <cell r="FE157">
            <v>927.72839521000003</v>
          </cell>
          <cell r="FF157">
            <v>119.97072230000001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3464.8544089900006</v>
          </cell>
          <cell r="GA157">
            <v>0</v>
          </cell>
          <cell r="GB157">
            <v>158.99700000000001</v>
          </cell>
          <cell r="GC157">
            <v>0</v>
          </cell>
          <cell r="GD157">
            <v>698.12799999999993</v>
          </cell>
          <cell r="GE157">
            <v>638.42799999999988</v>
          </cell>
          <cell r="GF157">
            <v>0</v>
          </cell>
          <cell r="GG157">
            <v>59.7</v>
          </cell>
          <cell r="GH157">
            <v>4800</v>
          </cell>
          <cell r="GI157">
            <v>0</v>
          </cell>
          <cell r="GJ157">
            <v>4800</v>
          </cell>
          <cell r="GK157">
            <v>5951.329949809804</v>
          </cell>
          <cell r="GL157">
            <v>0</v>
          </cell>
          <cell r="GM157">
            <v>111.2</v>
          </cell>
          <cell r="GN157">
            <v>0</v>
          </cell>
          <cell r="GO157">
            <v>223.44755331708038</v>
          </cell>
          <cell r="GP157">
            <v>152.44755331708035</v>
          </cell>
          <cell r="GQ157">
            <v>71</v>
          </cell>
          <cell r="GR157">
            <v>0</v>
          </cell>
          <cell r="GS157">
            <v>19182</v>
          </cell>
          <cell r="GT157">
            <v>0</v>
          </cell>
          <cell r="GU157">
            <v>19182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5951.329949809804</v>
          </cell>
          <cell r="ID157">
            <v>0</v>
          </cell>
          <cell r="IE157">
            <v>111.2</v>
          </cell>
          <cell r="IF157">
            <v>0</v>
          </cell>
          <cell r="IG157">
            <v>223.44755331708038</v>
          </cell>
          <cell r="IH157">
            <v>152.44755331708035</v>
          </cell>
          <cell r="II157">
            <v>71</v>
          </cell>
          <cell r="IJ157">
            <v>0</v>
          </cell>
          <cell r="IK157">
            <v>19182</v>
          </cell>
          <cell r="IL157">
            <v>0</v>
          </cell>
          <cell r="IM157">
            <v>19182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343.54416596300001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8701</v>
          </cell>
          <cell r="JH157">
            <v>0</v>
          </cell>
          <cell r="JI157">
            <v>8701</v>
          </cell>
          <cell r="JJ157">
            <v>263.32833638299996</v>
          </cell>
          <cell r="JK157">
            <v>0</v>
          </cell>
          <cell r="JL157">
            <v>0</v>
          </cell>
          <cell r="JM157">
            <v>0</v>
          </cell>
          <cell r="JN157">
            <v>0</v>
          </cell>
          <cell r="JO157">
            <v>0</v>
          </cell>
          <cell r="JP157">
            <v>0</v>
          </cell>
          <cell r="JQ157">
            <v>0</v>
          </cell>
          <cell r="JR157">
            <v>8596</v>
          </cell>
          <cell r="JS157">
            <v>0</v>
          </cell>
          <cell r="JT157">
            <v>8596</v>
          </cell>
          <cell r="JU157">
            <v>46.248198900000006</v>
          </cell>
          <cell r="JV157">
            <v>0</v>
          </cell>
          <cell r="JW157">
            <v>0</v>
          </cell>
          <cell r="JX157">
            <v>0</v>
          </cell>
          <cell r="JY157">
            <v>0</v>
          </cell>
          <cell r="JZ157">
            <v>0</v>
          </cell>
          <cell r="KA157">
            <v>0</v>
          </cell>
          <cell r="KB157">
            <v>0</v>
          </cell>
          <cell r="KC157">
            <v>104</v>
          </cell>
          <cell r="KD157">
            <v>0</v>
          </cell>
          <cell r="KE157">
            <v>104</v>
          </cell>
          <cell r="KF157">
            <v>33.967630679999999</v>
          </cell>
          <cell r="KG157">
            <v>0</v>
          </cell>
          <cell r="KH157">
            <v>0</v>
          </cell>
          <cell r="KI157">
            <v>0</v>
          </cell>
          <cell r="KJ157">
            <v>0</v>
          </cell>
          <cell r="KK157">
            <v>0</v>
          </cell>
          <cell r="KL157">
            <v>0</v>
          </cell>
          <cell r="KM157">
            <v>0</v>
          </cell>
          <cell r="KN157">
            <v>1</v>
          </cell>
          <cell r="KO157">
            <v>0</v>
          </cell>
          <cell r="KP157">
            <v>1</v>
          </cell>
          <cell r="KQ157">
            <v>0</v>
          </cell>
          <cell r="KR157">
            <v>0</v>
          </cell>
          <cell r="KS157">
            <v>0</v>
          </cell>
          <cell r="KT157">
            <v>0</v>
          </cell>
          <cell r="KU157">
            <v>0</v>
          </cell>
          <cell r="KV157">
            <v>0</v>
          </cell>
          <cell r="KW157">
            <v>0</v>
          </cell>
          <cell r="KX157">
            <v>0</v>
          </cell>
          <cell r="KY157">
            <v>0</v>
          </cell>
          <cell r="KZ157">
            <v>0</v>
          </cell>
          <cell r="LA157">
            <v>0</v>
          </cell>
          <cell r="LB157">
            <v>33.967630679999999</v>
          </cell>
          <cell r="LC157">
            <v>0</v>
          </cell>
          <cell r="LD157">
            <v>0</v>
          </cell>
          <cell r="LE157">
            <v>0</v>
          </cell>
          <cell r="LF157">
            <v>0</v>
          </cell>
          <cell r="LG157">
            <v>0</v>
          </cell>
          <cell r="LH157">
            <v>0</v>
          </cell>
          <cell r="LI157">
            <v>0</v>
          </cell>
          <cell r="LJ157">
            <v>1</v>
          </cell>
          <cell r="LK157">
            <v>0</v>
          </cell>
          <cell r="LL157">
            <v>1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55.8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19922.942175616463</v>
          </cell>
          <cell r="OV157">
            <v>346.28899999999999</v>
          </cell>
          <cell r="OW157">
            <v>214</v>
          </cell>
          <cell r="OX157">
            <v>1</v>
          </cell>
          <cell r="OY157">
            <v>19921</v>
          </cell>
          <cell r="OZ157">
            <v>4592.4061264929987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5" customWidth="1"/>
    <col min="2" max="2" width="53.5703125" style="55" customWidth="1"/>
    <col min="3" max="3" width="91.42578125" style="55" customWidth="1"/>
    <col min="4" max="4" width="12" style="55" customWidth="1"/>
    <col min="5" max="5" width="14.42578125" style="55" customWidth="1"/>
    <col min="6" max="6" width="36.5703125" style="55" customWidth="1"/>
    <col min="7" max="7" width="20" style="55" customWidth="1"/>
    <col min="8" max="8" width="25.5703125" style="55" customWidth="1"/>
    <col min="9" max="9" width="16.42578125" style="55" customWidth="1"/>
    <col min="10" max="16384" width="9.140625" style="55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32" t="str">
        <f>'[1]6.2. отчет'!$B$2</f>
        <v>Год раскрытия информации: 2025 год</v>
      </c>
      <c r="B5" s="232"/>
      <c r="C5" s="232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36" t="s">
        <v>5</v>
      </c>
      <c r="B7" s="236"/>
      <c r="C7" s="236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2" s="2" customFormat="1" ht="18.75" x14ac:dyDescent="0.2">
      <c r="A9" s="237" t="s">
        <v>287</v>
      </c>
      <c r="B9" s="237"/>
      <c r="C9" s="237"/>
      <c r="D9" s="70"/>
      <c r="E9" s="70"/>
      <c r="F9" s="70"/>
      <c r="G9" s="70"/>
      <c r="H9" s="70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2" s="2" customFormat="1" ht="18.75" x14ac:dyDescent="0.2">
      <c r="A10" s="238" t="s">
        <v>4</v>
      </c>
      <c r="B10" s="238"/>
      <c r="C10" s="238"/>
      <c r="D10" s="71"/>
      <c r="E10" s="71"/>
      <c r="F10" s="71"/>
      <c r="G10" s="71"/>
      <c r="H10" s="71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s="2" customFormat="1" ht="18.75" x14ac:dyDescent="0.2">
      <c r="A12" s="237" t="s">
        <v>468</v>
      </c>
      <c r="B12" s="237"/>
      <c r="C12" s="237"/>
      <c r="D12" s="70"/>
      <c r="E12" s="70"/>
      <c r="F12" s="70"/>
      <c r="G12" s="70"/>
      <c r="H12" s="70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</row>
    <row r="13" spans="1:22" s="2" customFormat="1" ht="18.75" x14ac:dyDescent="0.2">
      <c r="A13" s="238" t="s">
        <v>3</v>
      </c>
      <c r="B13" s="238"/>
      <c r="C13" s="238"/>
      <c r="D13" s="71"/>
      <c r="E13" s="71"/>
      <c r="F13" s="71"/>
      <c r="G13" s="71"/>
      <c r="H13" s="71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2" s="39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0" customFormat="1" ht="53.25" customHeight="1" x14ac:dyDescent="0.2">
      <c r="A15" s="239" t="str">
        <f>VLOOKUP(A12,'[1]6.2. отчет'!$A:$C,3,0)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37"/>
      <c r="C15" s="237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0" customFormat="1" ht="15" customHeight="1" x14ac:dyDescent="0.2">
      <c r="A16" s="233" t="s">
        <v>2</v>
      </c>
      <c r="B16" s="233"/>
      <c r="C16" s="233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0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0" customFormat="1" ht="15" customHeight="1" x14ac:dyDescent="0.2">
      <c r="A18" s="234" t="s">
        <v>279</v>
      </c>
      <c r="B18" s="235"/>
      <c r="C18" s="235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0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0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0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0" customFormat="1" ht="39" customHeight="1" x14ac:dyDescent="0.2">
      <c r="A22" s="60" t="s">
        <v>53</v>
      </c>
      <c r="B22" s="80" t="s">
        <v>171</v>
      </c>
      <c r="C22" s="62" t="s">
        <v>480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0" customFormat="1" ht="54.75" customHeight="1" x14ac:dyDescent="0.2">
      <c r="A23" s="60" t="s">
        <v>52</v>
      </c>
      <c r="B23" s="61" t="s">
        <v>447</v>
      </c>
      <c r="C23" s="62" t="s">
        <v>481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0" customFormat="1" ht="22.5" customHeight="1" x14ac:dyDescent="0.2">
      <c r="A24" s="229"/>
      <c r="B24" s="230"/>
      <c r="C24" s="231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0" customFormat="1" ht="58.5" customHeight="1" x14ac:dyDescent="0.2">
      <c r="A25" s="60" t="s">
        <v>51</v>
      </c>
      <c r="B25" s="62" t="s">
        <v>252</v>
      </c>
      <c r="C25" s="75" t="s">
        <v>482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0" customFormat="1" ht="42.75" customHeight="1" x14ac:dyDescent="0.2">
      <c r="A26" s="60" t="s">
        <v>50</v>
      </c>
      <c r="B26" s="62" t="s">
        <v>63</v>
      </c>
      <c r="C26" s="75" t="s">
        <v>483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0" customFormat="1" ht="51.75" customHeight="1" x14ac:dyDescent="0.2">
      <c r="A27" s="60" t="s">
        <v>48</v>
      </c>
      <c r="B27" s="62" t="s">
        <v>62</v>
      </c>
      <c r="C27" s="75" t="s">
        <v>484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0" customFormat="1" ht="42.75" customHeight="1" x14ac:dyDescent="0.2">
      <c r="A28" s="60" t="s">
        <v>47</v>
      </c>
      <c r="B28" s="62" t="s">
        <v>253</v>
      </c>
      <c r="C28" s="75" t="s">
        <v>288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0" customFormat="1" ht="51.75" customHeight="1" x14ac:dyDescent="0.2">
      <c r="A29" s="60" t="s">
        <v>45</v>
      </c>
      <c r="B29" s="62" t="s">
        <v>254</v>
      </c>
      <c r="C29" s="75" t="s">
        <v>288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0" customFormat="1" ht="51.75" customHeight="1" x14ac:dyDescent="0.2">
      <c r="A30" s="60" t="s">
        <v>43</v>
      </c>
      <c r="B30" s="62" t="s">
        <v>255</v>
      </c>
      <c r="C30" s="75" t="s">
        <v>288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0" customFormat="1" ht="51.75" customHeight="1" x14ac:dyDescent="0.2">
      <c r="A31" s="60" t="s">
        <v>61</v>
      </c>
      <c r="B31" s="62" t="s">
        <v>256</v>
      </c>
      <c r="C31" s="75" t="s">
        <v>288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0" customFormat="1" ht="51.75" customHeight="1" x14ac:dyDescent="0.2">
      <c r="A32" s="60" t="s">
        <v>59</v>
      </c>
      <c r="B32" s="62" t="s">
        <v>257</v>
      </c>
      <c r="C32" s="75" t="s">
        <v>288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0" customFormat="1" ht="101.25" customHeight="1" x14ac:dyDescent="0.2">
      <c r="A33" s="60" t="s">
        <v>58</v>
      </c>
      <c r="B33" s="62" t="s">
        <v>258</v>
      </c>
      <c r="C33" s="75" t="s">
        <v>485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0" t="s">
        <v>267</v>
      </c>
      <c r="B34" s="62" t="s">
        <v>259</v>
      </c>
      <c r="C34" s="75" t="s">
        <v>449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</row>
    <row r="35" spans="1:22" ht="58.5" customHeight="1" x14ac:dyDescent="0.25">
      <c r="A35" s="60" t="s">
        <v>262</v>
      </c>
      <c r="B35" s="62" t="s">
        <v>60</v>
      </c>
      <c r="C35" s="75" t="s">
        <v>288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ht="51.75" customHeight="1" x14ac:dyDescent="0.25">
      <c r="A36" s="60" t="s">
        <v>268</v>
      </c>
      <c r="B36" s="62" t="s">
        <v>260</v>
      </c>
      <c r="C36" s="75" t="s">
        <v>486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7" spans="1:22" ht="43.5" customHeight="1" x14ac:dyDescent="0.25">
      <c r="A37" s="60" t="s">
        <v>263</v>
      </c>
      <c r="B37" s="62" t="s">
        <v>261</v>
      </c>
      <c r="C37" s="75" t="s">
        <v>486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ht="43.5" customHeight="1" x14ac:dyDescent="0.25">
      <c r="A38" s="60" t="s">
        <v>269</v>
      </c>
      <c r="B38" s="62" t="s">
        <v>167</v>
      </c>
      <c r="C38" s="75" t="s">
        <v>288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</row>
    <row r="39" spans="1:22" ht="23.25" customHeight="1" x14ac:dyDescent="0.25">
      <c r="A39" s="229"/>
      <c r="B39" s="230"/>
      <c r="C39" s="231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</row>
    <row r="40" spans="1:22" ht="110.25" x14ac:dyDescent="0.25">
      <c r="A40" s="60" t="s">
        <v>264</v>
      </c>
      <c r="B40" s="62" t="s">
        <v>446</v>
      </c>
      <c r="C40" s="75" t="s">
        <v>487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</row>
    <row r="41" spans="1:22" ht="94.5" x14ac:dyDescent="0.25">
      <c r="A41" s="32" t="s">
        <v>270</v>
      </c>
      <c r="B41" s="22" t="s">
        <v>302</v>
      </c>
      <c r="C41" s="75" t="s">
        <v>288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1:22" ht="63" x14ac:dyDescent="0.25">
      <c r="A42" s="32" t="s">
        <v>265</v>
      </c>
      <c r="B42" s="22" t="s">
        <v>303</v>
      </c>
      <c r="C42" s="75" t="s">
        <v>488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1:22" ht="179.25" customHeight="1" x14ac:dyDescent="0.25">
      <c r="A43" s="32" t="s">
        <v>272</v>
      </c>
      <c r="B43" s="22" t="s">
        <v>304</v>
      </c>
      <c r="C43" s="75" t="s">
        <v>288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</row>
    <row r="44" spans="1:22" ht="95.25" customHeight="1" x14ac:dyDescent="0.25">
      <c r="A44" s="32" t="s">
        <v>266</v>
      </c>
      <c r="B44" s="22" t="s">
        <v>305</v>
      </c>
      <c r="C44" s="75" t="s">
        <v>288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</row>
    <row r="45" spans="1:22" ht="82.5" customHeight="1" x14ac:dyDescent="0.25">
      <c r="A45" s="32" t="s">
        <v>306</v>
      </c>
      <c r="B45" s="22" t="s">
        <v>307</v>
      </c>
      <c r="C45" s="75" t="s">
        <v>288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</row>
    <row r="46" spans="1:22" ht="95.25" customHeight="1" x14ac:dyDescent="0.25">
      <c r="A46" s="32" t="s">
        <v>308</v>
      </c>
      <c r="B46" s="22" t="s">
        <v>280</v>
      </c>
      <c r="C46" s="75" t="s">
        <v>489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</row>
    <row r="47" spans="1:22" ht="22.5" customHeight="1" x14ac:dyDescent="0.25">
      <c r="A47" s="32"/>
      <c r="B47" s="22"/>
      <c r="C47" s="3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  <row r="48" spans="1:22" ht="75.75" customHeight="1" x14ac:dyDescent="0.25">
      <c r="A48" s="32" t="s">
        <v>443</v>
      </c>
      <c r="B48" s="22" t="s">
        <v>284</v>
      </c>
      <c r="C48" s="176">
        <f>'6.2. Паспорт фин осв ввод'!C24</f>
        <v>31.162212995799997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</row>
    <row r="49" spans="1:22" ht="71.25" customHeight="1" x14ac:dyDescent="0.25">
      <c r="A49" s="32" t="s">
        <v>444</v>
      </c>
      <c r="B49" s="22" t="s">
        <v>285</v>
      </c>
      <c r="C49" s="176">
        <f>'6.2. Паспорт фин осв ввод'!C30</f>
        <v>25.968511666666664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</row>
    <row r="50" spans="1:22" x14ac:dyDescent="0.25">
      <c r="A50" s="81"/>
      <c r="B50" s="81"/>
      <c r="C50" s="81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</row>
    <row r="51" spans="1:22" x14ac:dyDescent="0.25">
      <c r="A51" s="81"/>
      <c r="B51" s="81"/>
      <c r="C51" s="8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</row>
    <row r="52" spans="1:22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</row>
    <row r="54" spans="1:22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</row>
    <row r="55" spans="1:22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</row>
    <row r="56" spans="1:22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</row>
    <row r="57" spans="1:22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</row>
    <row r="58" spans="1:22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</row>
    <row r="59" spans="1:22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</row>
    <row r="60" spans="1:22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</row>
    <row r="61" spans="1:22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</row>
    <row r="62" spans="1:22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</row>
    <row r="63" spans="1:22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</row>
    <row r="64" spans="1:22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</row>
    <row r="65" spans="1:22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22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22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22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</row>
    <row r="72" spans="1:22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</row>
    <row r="74" spans="1:22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1:22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1:22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1:22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1:22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1:22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1:22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1:22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1:22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</row>
    <row r="90" spans="1:22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1:22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1:22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1:22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1:22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1:22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1:22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1:22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1:22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1:22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1:22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1:22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22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22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2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2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2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2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2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1:22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1:22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</row>
    <row r="115" spans="1:22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</row>
    <row r="116" spans="1:22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</row>
    <row r="117" spans="1:22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</row>
    <row r="119" spans="1:22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</row>
    <row r="120" spans="1:22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</row>
    <row r="121" spans="1:22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</row>
    <row r="122" spans="1:22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</row>
    <row r="123" spans="1:22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</row>
    <row r="124" spans="1:22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</row>
    <row r="125" spans="1:22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</row>
    <row r="126" spans="1:22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</row>
    <row r="129" spans="1:22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2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2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2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2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2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2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2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2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</row>
    <row r="141" spans="1:22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</row>
    <row r="142" spans="1:22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22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22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</row>
    <row r="149" spans="1:22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</row>
    <row r="150" spans="1:22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</row>
    <row r="151" spans="1:22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</row>
    <row r="152" spans="1:22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</row>
    <row r="153" spans="1:22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</row>
    <row r="154" spans="1:22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</row>
    <row r="155" spans="1:22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</row>
    <row r="156" spans="1:22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</row>
    <row r="157" spans="1:22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</row>
    <row r="158" spans="1:22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</row>
    <row r="159" spans="1:22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</row>
    <row r="160" spans="1:22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</row>
    <row r="161" spans="1:22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</row>
    <row r="162" spans="1:22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</row>
    <row r="163" spans="1:22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</row>
    <row r="165" spans="1:22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</row>
    <row r="166" spans="1:22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7" spans="1:22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</row>
    <row r="168" spans="1:22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</row>
    <row r="169" spans="1:22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</row>
    <row r="170" spans="1:22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</row>
    <row r="171" spans="1:22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</row>
    <row r="172" spans="1:22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</row>
    <row r="173" spans="1:22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</row>
    <row r="174" spans="1:22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</row>
    <row r="175" spans="1:22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</row>
    <row r="176" spans="1:22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</row>
    <row r="177" spans="1:22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</row>
    <row r="178" spans="1:22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</row>
    <row r="179" spans="1:22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</row>
    <row r="180" spans="1:22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</row>
    <row r="181" spans="1:22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</row>
    <row r="182" spans="1:22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</row>
    <row r="183" spans="1:22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</row>
    <row r="184" spans="1:22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</row>
    <row r="185" spans="1:22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</row>
    <row r="186" spans="1:22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</row>
    <row r="187" spans="1:22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</row>
    <row r="188" spans="1:22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</row>
    <row r="189" spans="1:22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</row>
    <row r="190" spans="1:22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</row>
    <row r="191" spans="1:22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</row>
    <row r="192" spans="1:22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</row>
    <row r="193" spans="1:22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</row>
    <row r="194" spans="1:22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</row>
    <row r="195" spans="1:22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</row>
    <row r="196" spans="1:22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</row>
    <row r="197" spans="1:22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</row>
    <row r="198" spans="1:22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</row>
    <row r="199" spans="1:22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</row>
    <row r="200" spans="1:22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</row>
    <row r="201" spans="1:22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</row>
    <row r="202" spans="1:22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</row>
    <row r="203" spans="1:22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</row>
    <row r="204" spans="1:22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</row>
    <row r="205" spans="1:22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</row>
    <row r="206" spans="1:22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</row>
    <row r="207" spans="1:22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</row>
    <row r="208" spans="1:22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</row>
    <row r="209" spans="1:22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</row>
    <row r="210" spans="1:22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</row>
    <row r="211" spans="1:22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</row>
    <row r="212" spans="1:22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</row>
    <row r="213" spans="1:22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22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</row>
    <row r="215" spans="1:22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22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</row>
    <row r="217" spans="1:22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</row>
    <row r="218" spans="1:22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</row>
    <row r="219" spans="1:2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</row>
    <row r="220" spans="1:22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</row>
    <row r="221" spans="1:22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</row>
    <row r="222" spans="1:22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</row>
    <row r="223" spans="1:22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</row>
    <row r="224" spans="1:22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</row>
    <row r="225" spans="1:22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</row>
    <row r="226" spans="1:22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</row>
    <row r="227" spans="1:22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</row>
    <row r="228" spans="1:22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</row>
    <row r="229" spans="1:22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</row>
    <row r="230" spans="1:22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</row>
    <row r="231" spans="1:22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</row>
    <row r="232" spans="1:22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</row>
    <row r="233" spans="1:22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</row>
    <row r="234" spans="1:22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</row>
    <row r="235" spans="1:22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</row>
    <row r="236" spans="1:22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</row>
    <row r="237" spans="1:22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</row>
    <row r="238" spans="1:22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</row>
    <row r="240" spans="1:22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</row>
    <row r="241" spans="1:22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</row>
    <row r="242" spans="1:22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</row>
    <row r="243" spans="1:22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</row>
    <row r="244" spans="1:22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</row>
    <row r="245" spans="1:22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</row>
    <row r="246" spans="1:22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</row>
    <row r="247" spans="1:22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</row>
    <row r="248" spans="1:22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</row>
    <row r="249" spans="1:22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</row>
    <row r="250" spans="1:22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</row>
    <row r="251" spans="1:22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</row>
    <row r="252" spans="1:22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</row>
    <row r="253" spans="1:22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</row>
    <row r="254" spans="1:22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</row>
    <row r="255" spans="1:22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</row>
    <row r="256" spans="1:22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</row>
    <row r="257" spans="1:22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</row>
    <row r="258" spans="1:22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</row>
    <row r="259" spans="1:22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</row>
    <row r="260" spans="1:22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</row>
    <row r="261" spans="1:22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</row>
    <row r="262" spans="1:22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</row>
    <row r="263" spans="1:22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</row>
    <row r="264" spans="1:22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</row>
    <row r="265" spans="1:22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</row>
    <row r="266" spans="1:22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</row>
    <row r="267" spans="1:22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</row>
    <row r="268" spans="1:22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</row>
    <row r="269" spans="1:22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</row>
    <row r="270" spans="1:22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</row>
    <row r="271" spans="1:22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</row>
    <row r="272" spans="1:22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</row>
    <row r="273" spans="1:22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</row>
    <row r="274" spans="1:22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</row>
    <row r="275" spans="1:22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</row>
    <row r="276" spans="1:22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</row>
    <row r="277" spans="1:22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</row>
    <row r="278" spans="1:22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</row>
    <row r="288" spans="1:22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</row>
    <row r="289" spans="1:22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</row>
    <row r="290" spans="1:22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</row>
    <row r="291" spans="1:22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</row>
    <row r="292" spans="1:22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</row>
    <row r="293" spans="1:22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</row>
    <row r="294" spans="1:22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</row>
    <row r="295" spans="1:22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</row>
    <row r="296" spans="1:22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</row>
    <row r="297" spans="1:22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</row>
    <row r="298" spans="1:22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</row>
    <row r="299" spans="1:22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</row>
    <row r="300" spans="1:22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</row>
    <row r="301" spans="1:22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</row>
    <row r="302" spans="1:22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</row>
    <row r="303" spans="1:22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</row>
    <row r="304" spans="1:22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</row>
    <row r="305" spans="1:22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</row>
    <row r="306" spans="1:22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</row>
    <row r="307" spans="1:22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</row>
    <row r="308" spans="1:22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</row>
    <row r="309" spans="1:22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</row>
    <row r="310" spans="1:22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</row>
    <row r="311" spans="1:22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</row>
    <row r="312" spans="1:22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</row>
    <row r="313" spans="1:22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</row>
    <row r="314" spans="1:22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</row>
    <row r="315" spans="1:22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</row>
    <row r="316" spans="1:22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</row>
    <row r="317" spans="1:22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</row>
    <row r="318" spans="1:22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</row>
    <row r="319" spans="1:22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</row>
    <row r="320" spans="1:22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</row>
    <row r="321" spans="1:22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</row>
    <row r="322" spans="1:22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</row>
    <row r="323" spans="1:22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</row>
    <row r="324" spans="1:22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</row>
    <row r="335" spans="1:22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T75"/>
  <sheetViews>
    <sheetView topLeftCell="A16" zoomScale="60" zoomScaleNormal="60" zoomScaleSheetLayoutView="75" workbookViewId="0">
      <selection activeCell="M34" sqref="M34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3" width="14.140625" style="8" bestFit="1" customWidth="1"/>
    <col min="14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32" t="str">
        <f>'1. паспорт местоположение'!$A$5</f>
        <v>Год раскрытия информации: 2025 год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</row>
    <row r="6" spans="1:11" ht="18.75" x14ac:dyDescent="0.25">
      <c r="A6" s="236" t="s">
        <v>5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</row>
    <row r="7" spans="1:11" ht="18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5">
      <c r="A8" s="237" t="str">
        <f>'6.1. Паспорт сетевой график'!A9:L9</f>
        <v>АО "Чеченэнерго"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</row>
    <row r="9" spans="1:11" ht="18.75" customHeight="1" x14ac:dyDescent="0.25">
      <c r="A9" s="238" t="s">
        <v>4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</row>
    <row r="10" spans="1:11" x14ac:dyDescent="0.25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7"/>
    </row>
    <row r="11" spans="1:11" x14ac:dyDescent="0.25">
      <c r="A11" s="237" t="str">
        <f>'6.1. Паспорт сетевой график'!A12:L12</f>
        <v>M_Che424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</row>
    <row r="12" spans="1:11" x14ac:dyDescent="0.25">
      <c r="A12" s="238" t="s">
        <v>3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37" t="str">
        <f>'6.1. Паспорт сетевой график'!A15:L15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</row>
    <row r="15" spans="1:11" ht="15.75" customHeight="1" x14ac:dyDescent="0.25">
      <c r="A15" s="238" t="s">
        <v>2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</row>
    <row r="16" spans="1:11" x14ac:dyDescent="0.25">
      <c r="A16" s="302"/>
      <c r="B16" s="302"/>
      <c r="C16" s="302"/>
      <c r="D16" s="302"/>
      <c r="E16" s="302"/>
      <c r="F16" s="302"/>
      <c r="G16" s="302"/>
      <c r="H16" s="302"/>
      <c r="I16" s="302"/>
      <c r="J16" s="302"/>
      <c r="K16" s="302"/>
    </row>
    <row r="18" spans="1:20" x14ac:dyDescent="0.25">
      <c r="A18" s="311" t="s">
        <v>274</v>
      </c>
      <c r="B18" s="311"/>
      <c r="C18" s="311"/>
      <c r="D18" s="311"/>
      <c r="E18" s="311"/>
      <c r="F18" s="311"/>
      <c r="G18" s="311"/>
      <c r="H18" s="311"/>
      <c r="I18" s="311"/>
      <c r="J18" s="311"/>
      <c r="K18" s="311"/>
    </row>
    <row r="19" spans="1:20" x14ac:dyDescent="0.25">
      <c r="F19" s="57"/>
    </row>
    <row r="20" spans="1:20" ht="33" customHeight="1" x14ac:dyDescent="0.25">
      <c r="A20" s="306" t="s">
        <v>124</v>
      </c>
      <c r="B20" s="306" t="s">
        <v>123</v>
      </c>
      <c r="C20" s="298" t="s">
        <v>122</v>
      </c>
      <c r="D20" s="299"/>
      <c r="E20" s="307" t="s">
        <v>121</v>
      </c>
      <c r="F20" s="308"/>
      <c r="G20" s="286" t="s">
        <v>516</v>
      </c>
      <c r="H20" s="303" t="s">
        <v>515</v>
      </c>
      <c r="I20" s="304"/>
      <c r="J20" s="304"/>
      <c r="K20" s="305"/>
    </row>
    <row r="21" spans="1:20" ht="87" customHeight="1" x14ac:dyDescent="0.25">
      <c r="A21" s="306"/>
      <c r="B21" s="306"/>
      <c r="C21" s="300"/>
      <c r="D21" s="301"/>
      <c r="E21" s="309"/>
      <c r="F21" s="310"/>
      <c r="G21" s="287"/>
      <c r="H21" s="292" t="s">
        <v>0</v>
      </c>
      <c r="I21" s="293"/>
      <c r="J21" s="292" t="s">
        <v>7</v>
      </c>
      <c r="K21" s="293"/>
    </row>
    <row r="22" spans="1:20" ht="62.25" customHeight="1" x14ac:dyDescent="0.25">
      <c r="A22" s="306"/>
      <c r="B22" s="306"/>
      <c r="C22" s="179" t="s">
        <v>0</v>
      </c>
      <c r="D22" s="179" t="s">
        <v>7</v>
      </c>
      <c r="E22" s="166" t="s">
        <v>518</v>
      </c>
      <c r="F22" s="166" t="s">
        <v>517</v>
      </c>
      <c r="G22" s="288"/>
      <c r="H22" s="167" t="s">
        <v>498</v>
      </c>
      <c r="I22" s="167" t="s">
        <v>499</v>
      </c>
      <c r="J22" s="167" t="s">
        <v>498</v>
      </c>
      <c r="K22" s="167" t="s">
        <v>499</v>
      </c>
    </row>
    <row r="23" spans="1:20" ht="19.5" customHeight="1" x14ac:dyDescent="0.25">
      <c r="A23" s="180">
        <v>1</v>
      </c>
      <c r="B23" s="180">
        <v>2</v>
      </c>
      <c r="C23" s="180">
        <v>3</v>
      </c>
      <c r="D23" s="180">
        <v>4</v>
      </c>
      <c r="E23" s="180">
        <v>5</v>
      </c>
      <c r="F23" s="180">
        <v>6</v>
      </c>
      <c r="G23" s="180">
        <v>7</v>
      </c>
      <c r="H23" s="180">
        <v>8</v>
      </c>
      <c r="I23" s="180">
        <v>9</v>
      </c>
      <c r="J23" s="180">
        <v>10</v>
      </c>
      <c r="K23" s="180">
        <v>11</v>
      </c>
    </row>
    <row r="24" spans="1:20" s="36" customFormat="1" ht="47.25" customHeight="1" x14ac:dyDescent="0.25">
      <c r="A24" s="13">
        <v>1</v>
      </c>
      <c r="B24" s="12" t="s">
        <v>120</v>
      </c>
      <c r="C24" s="168">
        <f>VLOOKUP($A$11,'[1]6.2. отчет'!$D:$K,2,0)</f>
        <v>31.162212995799997</v>
      </c>
      <c r="D24" s="168">
        <f>VLOOKUP($A$11,'[1]6.2. отчет'!$D:$K,5,0)</f>
        <v>28.392889201799999</v>
      </c>
      <c r="E24" s="168">
        <f>VLOOKUP($A$11,'[1]6.2. отчет'!$D:$K,7,0)</f>
        <v>16.805371483999998</v>
      </c>
      <c r="F24" s="168">
        <f>VLOOKUP($A$11,'[1]6.2. отчет'!$D:$K,8,0)</f>
        <v>4.114604203999999</v>
      </c>
      <c r="G24" s="168">
        <f>VLOOKUP($A$11,'[1]6.2. отчет'!$D:$BL,9,0)</f>
        <v>12.690767279999999</v>
      </c>
      <c r="H24" s="168">
        <f>VLOOKUP($A$11,'[1]6.2. отчет'!$D:$BL,15,0)</f>
        <v>0</v>
      </c>
      <c r="I24" s="168">
        <f>VLOOKUP($A$11,'[1]6.2. отчет'!$D:$CU,45,0)</f>
        <v>0</v>
      </c>
      <c r="J24" s="168">
        <f>VLOOKUP($A$11,'[1]6.2. отчет'!$D:$BL,56,0)</f>
        <v>1.34528041</v>
      </c>
      <c r="K24" s="168">
        <f>VLOOKUP($A$11,'[1]6.2. отчет'!$D:$CU,86,0)</f>
        <v>0</v>
      </c>
    </row>
    <row r="25" spans="1:20" s="36" customFormat="1" ht="21.75" customHeight="1" x14ac:dyDescent="0.25">
      <c r="A25" s="11" t="s">
        <v>119</v>
      </c>
      <c r="B25" s="7" t="s">
        <v>118</v>
      </c>
      <c r="C25" s="168">
        <f t="shared" ref="C25:C26" si="0">H25</f>
        <v>0</v>
      </c>
      <c r="D25" s="168">
        <f>G25+J25</f>
        <v>0</v>
      </c>
      <c r="E25" s="168">
        <f t="shared" ref="E25:E28" si="1">F25+G25</f>
        <v>0</v>
      </c>
      <c r="F25" s="168">
        <f t="shared" ref="F25:F26" si="2">J25</f>
        <v>0</v>
      </c>
      <c r="G25" s="168">
        <f>VLOOKUP($A$11,'[1]6.2. отчет'!$D:$BL,10,0)</f>
        <v>0</v>
      </c>
      <c r="H25" s="168">
        <f>VLOOKUP($A$11,'[1]6.2. отчет'!$D:$BL,16,0)</f>
        <v>0</v>
      </c>
      <c r="I25" s="168">
        <f>IF(H25=0,0,VLOOKUP($A$11,'[1]6.2. отчет'!$D:$CU,46,0))</f>
        <v>0</v>
      </c>
      <c r="J25" s="168">
        <f>VLOOKUP($A$11,'[1]6.2. отчет'!$D:$BL,57,0)</f>
        <v>0</v>
      </c>
      <c r="K25" s="168">
        <f>IF(J25=0,0,VLOOKUP($A$11,'[1]6.2. отчет'!$D:$CU,87,0))</f>
        <v>0</v>
      </c>
    </row>
    <row r="26" spans="1:20" s="36" customFormat="1" ht="18.75" customHeight="1" x14ac:dyDescent="0.25">
      <c r="A26" s="11" t="s">
        <v>117</v>
      </c>
      <c r="B26" s="7" t="s">
        <v>116</v>
      </c>
      <c r="C26" s="168">
        <f t="shared" si="0"/>
        <v>0</v>
      </c>
      <c r="D26" s="168">
        <f>G26+J26</f>
        <v>0</v>
      </c>
      <c r="E26" s="168">
        <f t="shared" si="1"/>
        <v>0</v>
      </c>
      <c r="F26" s="168">
        <f t="shared" si="2"/>
        <v>0</v>
      </c>
      <c r="G26" s="168">
        <f>VLOOKUP($A$11,'[1]6.2. отчет'!$D:$BL,11,0)</f>
        <v>0</v>
      </c>
      <c r="H26" s="168">
        <f>VLOOKUP($A$11,'[1]6.2. отчет'!$D:$BL,17,0)</f>
        <v>0</v>
      </c>
      <c r="I26" s="168">
        <f>IF(H26=0,0,VLOOKUP($A$11,'[1]6.2. отчет'!$D:$CU,47,0))</f>
        <v>0</v>
      </c>
      <c r="J26" s="168">
        <f>VLOOKUP($A$11,'[1]6.2. отчет'!$D:$BL,58,0)</f>
        <v>0</v>
      </c>
      <c r="K26" s="168">
        <f>IF(J26=0,0,VLOOKUP($A$11,'[1]6.2. отчет'!$D:$CU,88,0))</f>
        <v>0</v>
      </c>
    </row>
    <row r="27" spans="1:20" s="36" customFormat="1" ht="31.5" x14ac:dyDescent="0.25">
      <c r="A27" s="11" t="s">
        <v>115</v>
      </c>
      <c r="B27" s="7" t="s">
        <v>225</v>
      </c>
      <c r="C27" s="168">
        <f>IF(C24="нд","нд",C24-(C29+C28+C26+C25))</f>
        <v>31.162212995799997</v>
      </c>
      <c r="D27" s="168">
        <f>G27+J27+D24-(G24+J24)</f>
        <v>14.356841511799999</v>
      </c>
      <c r="E27" s="168">
        <f>F27+G27</f>
        <v>4.114604203999999</v>
      </c>
      <c r="F27" s="168">
        <f>F24-(F25+F26+F28+F29)</f>
        <v>4.114604203999999</v>
      </c>
      <c r="G27" s="168">
        <f>VLOOKUP($A$11,'[1]6.2. отчет'!$D:$BL,12,0)</f>
        <v>0</v>
      </c>
      <c r="H27" s="168">
        <f>VLOOKUP($A$11,'[1]6.2. отчет'!$D:$BL,18,0)</f>
        <v>0</v>
      </c>
      <c r="I27" s="168">
        <f>IF(H27=0,0,VLOOKUP($A$11,'[1]6.2. отчет'!$D:$CU,48,0))</f>
        <v>0</v>
      </c>
      <c r="J27" s="168">
        <f>VLOOKUP($A$11,'[1]6.2. отчет'!$D:$BL,59,0)</f>
        <v>0</v>
      </c>
      <c r="K27" s="168">
        <f>IF(J27=0,0,VLOOKUP($A$11,'[1]6.2. отчет'!$D:$CU,89,0))</f>
        <v>0</v>
      </c>
    </row>
    <row r="28" spans="1:20" s="36" customFormat="1" ht="18.75" customHeight="1" x14ac:dyDescent="0.25">
      <c r="A28" s="11" t="s">
        <v>114</v>
      </c>
      <c r="B28" s="7" t="s">
        <v>113</v>
      </c>
      <c r="C28" s="168">
        <f>H28</f>
        <v>0</v>
      </c>
      <c r="D28" s="168">
        <f t="shared" ref="D28:D29" si="3">G28+J28</f>
        <v>14.03604769</v>
      </c>
      <c r="E28" s="168">
        <f t="shared" si="1"/>
        <v>12.690767279999999</v>
      </c>
      <c r="F28" s="168">
        <v>0</v>
      </c>
      <c r="G28" s="168">
        <f>VLOOKUP($A$11,'[1]6.2. отчет'!$D:$BL,13,0)</f>
        <v>12.690767279999999</v>
      </c>
      <c r="H28" s="168">
        <f>VLOOKUP($A$11,'[1]6.2. отчет'!$D:$BL,19,0)</f>
        <v>0</v>
      </c>
      <c r="I28" s="168">
        <f>IF(H28=0,0,VLOOKUP($A$11,'[1]6.2. отчет'!$D:$CU,49,0))</f>
        <v>0</v>
      </c>
      <c r="J28" s="168">
        <f>VLOOKUP($A$11,'[1]6.2. отчет'!$D:$BL,60,0)</f>
        <v>1.34528041</v>
      </c>
      <c r="K28" s="168">
        <f>IF(J28=0,0,VLOOKUP($A$11,'[1]6.2. отчет'!$D:$CU,90,0))</f>
        <v>0</v>
      </c>
    </row>
    <row r="29" spans="1:20" s="36" customFormat="1" ht="18" customHeight="1" x14ac:dyDescent="0.25">
      <c r="A29" s="11" t="s">
        <v>112</v>
      </c>
      <c r="B29" s="14" t="s">
        <v>111</v>
      </c>
      <c r="C29" s="168">
        <f>H29</f>
        <v>0</v>
      </c>
      <c r="D29" s="168">
        <f t="shared" si="3"/>
        <v>0</v>
      </c>
      <c r="E29" s="168">
        <f>F29+G29</f>
        <v>0</v>
      </c>
      <c r="F29" s="168">
        <v>0</v>
      </c>
      <c r="G29" s="168">
        <f>VLOOKUP($A$11,'[1]6.2. отчет'!$D:$BL,14,0)</f>
        <v>0</v>
      </c>
      <c r="H29" s="168">
        <f>VLOOKUP($A$11,'[1]6.2. отчет'!$D:$BL,20,0)</f>
        <v>0</v>
      </c>
      <c r="I29" s="168">
        <f>IF(H29=0,0,VLOOKUP($A$11,'[1]6.2. отчет'!$D:$CU,50,0))</f>
        <v>0</v>
      </c>
      <c r="J29" s="168">
        <f>VLOOKUP($A$11,'[1]6.2. отчет'!$D:$BL,61,0)</f>
        <v>0</v>
      </c>
      <c r="K29" s="168">
        <f>IF(J29=0,0,VLOOKUP($A$11,'[1]6.2. отчет'!$D:$CU,91,0))</f>
        <v>0</v>
      </c>
    </row>
    <row r="30" spans="1:20" s="36" customFormat="1" ht="47.25" x14ac:dyDescent="0.25">
      <c r="A30" s="13" t="s">
        <v>52</v>
      </c>
      <c r="B30" s="12" t="s">
        <v>110</v>
      </c>
      <c r="C30" s="168">
        <f>VLOOKUP($A$11,'[1]6.2. отчет'!$D:$DB,99,0)</f>
        <v>25.968511666666664</v>
      </c>
      <c r="D30" s="168">
        <f>VLOOKUP($A$11,'[1]6.2. отчет'!$D:$FK,106,0)</f>
        <v>23.66074184</v>
      </c>
      <c r="E30" s="168">
        <f>VLOOKUP($A$11,'[1]6.2. отчет'!$D:$FK,108,0)</f>
        <v>13.483139786666666</v>
      </c>
      <c r="F30" s="168">
        <f>VLOOKUP($A$11,'[1]6.2. отчет'!$D:$FK,109,0)</f>
        <v>2.3077698266666644</v>
      </c>
      <c r="G30" s="168">
        <f>VLOOKUP($A$11,'[1]6.2. отчет'!$D:$FK,110,0)</f>
        <v>11.175369960000001</v>
      </c>
      <c r="H30" s="168">
        <f>VLOOKUP($A$11,'[1]6.2. отчет'!$D:$FK,115,0)</f>
        <v>0</v>
      </c>
      <c r="I30" s="168">
        <f>VLOOKUP($A$11,'[1]6.2. отчет'!$D:$AGP,124,0)</f>
        <v>0</v>
      </c>
      <c r="J30" s="168">
        <f>VLOOKUP($A$11,'[1]6.2. отчет'!$D:$FK,130,0)</f>
        <v>0</v>
      </c>
      <c r="K30" s="168">
        <f>VLOOKUP($A$11,'[1]6.2. отчет'!$D:$FK,155,0)</f>
        <v>0</v>
      </c>
      <c r="L30" s="182"/>
      <c r="M30" s="182"/>
    </row>
    <row r="31" spans="1:20" s="36" customFormat="1" ht="21" customHeight="1" x14ac:dyDescent="0.25">
      <c r="A31" s="13" t="s">
        <v>109</v>
      </c>
      <c r="B31" s="7" t="s">
        <v>108</v>
      </c>
      <c r="C31" s="168">
        <f>VLOOKUP($A$11,'[1]6.2. отчет'!$D:$DB,100,0)</f>
        <v>2.1660323200000007</v>
      </c>
      <c r="D31" s="168">
        <v>2.0586428799999998</v>
      </c>
      <c r="E31" s="168">
        <f>F31+G31</f>
        <v>0</v>
      </c>
      <c r="F31" s="168">
        <v>0</v>
      </c>
      <c r="G31" s="183">
        <f>VLOOKUP($A$11,'[1]6.2. отчет'!$D:$FK,111,0)</f>
        <v>0</v>
      </c>
      <c r="H31" s="168">
        <v>0</v>
      </c>
      <c r="I31" s="168">
        <v>0</v>
      </c>
      <c r="J31" s="168">
        <f>VLOOKUP($A$11,'[1]6.2. отчет'!$D:$FK,131,0)</f>
        <v>0</v>
      </c>
      <c r="K31" s="168">
        <f>IF(J31=0,0,VLOOKUP($A$11,'[1]6.2. отчет'!$D:$FK,156,0))</f>
        <v>0</v>
      </c>
      <c r="L31" s="182"/>
      <c r="M31" s="182"/>
      <c r="O31" s="182"/>
      <c r="T31" s="182"/>
    </row>
    <row r="32" spans="1:20" s="36" customFormat="1" ht="34.5" customHeight="1" x14ac:dyDescent="0.25">
      <c r="A32" s="13" t="s">
        <v>107</v>
      </c>
      <c r="B32" s="7" t="s">
        <v>106</v>
      </c>
      <c r="C32" s="168">
        <f>VLOOKUP($A$11,'[1]6.2. отчет'!$D:$DB,101,0)</f>
        <v>22.712216666666666</v>
      </c>
      <c r="D32" s="168">
        <v>21.479101999999997</v>
      </c>
      <c r="E32" s="168">
        <f t="shared" ref="E32:E34" si="4">F32+G32</f>
        <v>12.693139786666666</v>
      </c>
      <c r="F32" s="168">
        <v>1.6407667866666671</v>
      </c>
      <c r="G32" s="183">
        <f>VLOOKUP($A$11,'[1]6.2. отчет'!$D:$FK,112,0)</f>
        <v>11.052372999999999</v>
      </c>
      <c r="H32" s="168">
        <v>0</v>
      </c>
      <c r="I32" s="168">
        <v>0</v>
      </c>
      <c r="J32" s="168">
        <f>VLOOKUP($A$11,'[1]6.2. отчет'!$D:$FK,132,0)</f>
        <v>0</v>
      </c>
      <c r="K32" s="168">
        <f>IF(J32=0,0,VLOOKUP($A$11,'[1]6.2. отчет'!$D:$FK,157,0))</f>
        <v>0</v>
      </c>
      <c r="L32" s="182"/>
      <c r="M32" s="182"/>
      <c r="O32" s="182"/>
      <c r="T32" s="182"/>
    </row>
    <row r="33" spans="1:20" s="36" customFormat="1" ht="20.25" customHeight="1" x14ac:dyDescent="0.25">
      <c r="A33" s="13" t="s">
        <v>105</v>
      </c>
      <c r="B33" s="7" t="s">
        <v>104</v>
      </c>
      <c r="C33" s="168">
        <f>VLOOKUP($A$11,'[1]6.2. отчет'!$D:$DB,102,0)</f>
        <v>0</v>
      </c>
      <c r="D33" s="168">
        <v>0</v>
      </c>
      <c r="E33" s="168">
        <f t="shared" si="4"/>
        <v>0</v>
      </c>
      <c r="F33" s="168">
        <v>0</v>
      </c>
      <c r="G33" s="183">
        <f>VLOOKUP($A$11,'[1]6.2. отчет'!$D:$FK,113,0)</f>
        <v>0</v>
      </c>
      <c r="H33" s="168">
        <v>0</v>
      </c>
      <c r="I33" s="168">
        <v>0</v>
      </c>
      <c r="J33" s="168">
        <f>VLOOKUP($A$11,'[1]6.2. отчет'!$D:$FK,133,0)</f>
        <v>0</v>
      </c>
      <c r="K33" s="168">
        <f>IF(J33=0,0,VLOOKUP($A$11,'[1]6.2. отчет'!$D:$FK,158,0))</f>
        <v>0</v>
      </c>
      <c r="L33" s="182"/>
      <c r="M33" s="182"/>
      <c r="O33" s="182"/>
      <c r="T33" s="182"/>
    </row>
    <row r="34" spans="1:20" s="36" customFormat="1" ht="17.25" customHeight="1" x14ac:dyDescent="0.25">
      <c r="A34" s="13" t="s">
        <v>103</v>
      </c>
      <c r="B34" s="7" t="s">
        <v>102</v>
      </c>
      <c r="C34" s="168">
        <f>VLOOKUP($A$11,'[1]6.2. отчет'!$D:$DB,103,0)</f>
        <v>1.0902626799999973</v>
      </c>
      <c r="D34" s="168">
        <v>0.12299696</v>
      </c>
      <c r="E34" s="168">
        <f t="shared" si="4"/>
        <v>0.78999999999999737</v>
      </c>
      <c r="F34" s="168">
        <f>F30-F31-F32-F33</f>
        <v>0.66700303999999733</v>
      </c>
      <c r="G34" s="183">
        <f>VLOOKUP($A$11,'[1]6.2. отчет'!$D:$FK,114,0)</f>
        <v>0.12299696</v>
      </c>
      <c r="H34" s="168">
        <v>0</v>
      </c>
      <c r="I34" s="168">
        <v>0</v>
      </c>
      <c r="J34" s="168">
        <f>VLOOKUP($A$11,'[1]6.2. отчет'!$D:$FK,134,0)</f>
        <v>0</v>
      </c>
      <c r="K34" s="168">
        <f>IF(J34=0,0,VLOOKUP($A$11,'[1]6.2. отчет'!$D:$FK,159,0))</f>
        <v>0</v>
      </c>
      <c r="L34" s="182"/>
      <c r="M34" s="182"/>
      <c r="O34" s="182"/>
      <c r="T34" s="182"/>
    </row>
    <row r="35" spans="1:20" s="93" customFormat="1" ht="31.5" x14ac:dyDescent="0.25">
      <c r="A35" s="13" t="s">
        <v>51</v>
      </c>
      <c r="B35" s="12" t="s">
        <v>101</v>
      </c>
      <c r="C35" s="168"/>
      <c r="D35" s="168"/>
      <c r="E35" s="168"/>
      <c r="F35" s="168"/>
      <c r="G35" s="168"/>
      <c r="H35" s="168"/>
      <c r="I35" s="169"/>
      <c r="J35" s="168"/>
      <c r="K35" s="169"/>
    </row>
    <row r="36" spans="1:20" s="36" customFormat="1" ht="31.5" x14ac:dyDescent="0.25">
      <c r="A36" s="11" t="s">
        <v>100</v>
      </c>
      <c r="B36" s="56" t="s">
        <v>99</v>
      </c>
      <c r="C36" s="168">
        <f>IF('1. паспорт местоположение'!$C$22="Прочие инвестиционные проекты",0,VLOOKUP($A$11,'[1]6.2. отчет'!$D:$FX,168,0))</f>
        <v>0</v>
      </c>
      <c r="D36" s="183">
        <v>0</v>
      </c>
      <c r="E36" s="168">
        <f>F36+G36</f>
        <v>0</v>
      </c>
      <c r="F36" s="168">
        <f>H36</f>
        <v>0</v>
      </c>
      <c r="G36" s="168">
        <f>IF('1. паспорт местоположение'!$C$22="Прочие инвестиционные проекты",0,VLOOKUP($A$11,'[1]6.2. отчет'!$D:$GJ,180,0))</f>
        <v>0</v>
      </c>
      <c r="H36" s="168">
        <f>IF('1. паспорт местоположение'!$C$22="Прочие инвестиционные проекты",0,VLOOKUP($A$11,'[1]6.2. отчет'!$D:$AGO,191,0))</f>
        <v>0</v>
      </c>
      <c r="I36" s="168">
        <f>IF('1. паспорт местоположение'!$C$22="Прочие инвестиционные проекты",0,VLOOKUP($A$11,'[1]6.2. отчет'!$D:$AGO,246,0))</f>
        <v>0</v>
      </c>
      <c r="J36" s="168">
        <f>IF('1. паспорт местоположение'!$C$22="Прочие инвестиционные проекты",0,VLOOKUP($A$11,'[1]6.2. отчет'!$D:$AGO,257,0))</f>
        <v>0</v>
      </c>
      <c r="K36" s="168">
        <f>IF('1. паспорт местоположение'!$C$22="Прочие инвестиционные проекты",0,VLOOKUP($A$11,'[1]6.2. отчет'!$D:$AGO,312,0))</f>
        <v>0</v>
      </c>
    </row>
    <row r="37" spans="1:20" s="36" customFormat="1" x14ac:dyDescent="0.25">
      <c r="A37" s="11" t="s">
        <v>98</v>
      </c>
      <c r="B37" s="56" t="s">
        <v>88</v>
      </c>
      <c r="C37" s="168">
        <f>IF('1. паспорт местоположение'!$C$22="Прочие инвестиционные проекты",0,VLOOKUP($A$11,'[1]6.2. отчет'!$D:$FX,169,0))</f>
        <v>0</v>
      </c>
      <c r="D37" s="183">
        <f>VLOOKUP($A$11,'[1]6.2. отчет'!$D:$OZ,410,0)</f>
        <v>0</v>
      </c>
      <c r="E37" s="168">
        <f t="shared" ref="E37:E42" si="5">F37+G37</f>
        <v>0</v>
      </c>
      <c r="F37" s="168">
        <f t="shared" ref="F37:F42" si="6">H37</f>
        <v>0</v>
      </c>
      <c r="G37" s="168">
        <f>IF('1. паспорт местоположение'!$C$22="Прочие инвестиционные проекты",0,VLOOKUP($A$11,'[1]6.2. отчет'!$D:$GJ,181,0))</f>
        <v>0</v>
      </c>
      <c r="H37" s="168">
        <f>IF('1. паспорт местоположение'!$C$22="Прочие инвестиционные проекты",0,VLOOKUP($A$11,'[1]6.2. отчет'!$D:$AGO,192,0))</f>
        <v>0</v>
      </c>
      <c r="I37" s="168">
        <f>IF('1. паспорт местоположение'!$C$22="Прочие инвестиционные проекты",0,VLOOKUP($A$11,'[1]6.2. отчет'!$D:$AGO,247,0))</f>
        <v>0</v>
      </c>
      <c r="J37" s="168">
        <f>IF('1. паспорт местоположение'!$C$22="Прочие инвестиционные проекты",0,VLOOKUP($A$11,'[1]6.2. отчет'!$D:$AGO,258,0))</f>
        <v>0</v>
      </c>
      <c r="K37" s="168">
        <f>IF('1. паспорт местоположение'!$C$22="Прочие инвестиционные проекты",0,VLOOKUP($A$11,'[1]6.2. отчет'!$D:$AGO,313,0))</f>
        <v>0</v>
      </c>
    </row>
    <row r="38" spans="1:20" s="36" customFormat="1" x14ac:dyDescent="0.25">
      <c r="A38" s="11" t="s">
        <v>97</v>
      </c>
      <c r="B38" s="56" t="s">
        <v>86</v>
      </c>
      <c r="C38" s="168">
        <f>IF('1. паспорт местоположение'!$C$22="Прочие инвестиционные проекты",0,VLOOKUP($A$11,'[1]6.2. отчет'!$D:$FX,170,0))</f>
        <v>0</v>
      </c>
      <c r="D38" s="183">
        <f>VLOOKUP($A$11,'[1]6.2. отчет'!$D:$OZ,411,0)</f>
        <v>0</v>
      </c>
      <c r="E38" s="168">
        <f t="shared" si="5"/>
        <v>0</v>
      </c>
      <c r="F38" s="168">
        <f t="shared" si="6"/>
        <v>0</v>
      </c>
      <c r="G38" s="168">
        <f>IF('1. паспорт местоположение'!$C$22="Прочие инвестиционные проекты",0,VLOOKUP($A$11,'[1]6.2. отчет'!$D:$GJ,182,0))</f>
        <v>0</v>
      </c>
      <c r="H38" s="168">
        <f>IF('1. паспорт местоположение'!$C$22="Прочие инвестиционные проекты",0,VLOOKUP($A$11,'[1]6.2. отчет'!$D:$AGO,193,0))</f>
        <v>0</v>
      </c>
      <c r="I38" s="168">
        <f>IF('1. паспорт местоположение'!$C$22="Прочие инвестиционные проекты",0,VLOOKUP($A$11,'[1]6.2. отчет'!$D:$AGO,248,0))</f>
        <v>0</v>
      </c>
      <c r="J38" s="168">
        <f>IF('1. паспорт местоположение'!$C$22="Прочие инвестиционные проекты",0,VLOOKUP($A$11,'[1]6.2. отчет'!$D:$AGO,259,0))</f>
        <v>0</v>
      </c>
      <c r="K38" s="168">
        <f>IF('1. паспорт местоположение'!$C$22="Прочие инвестиционные проекты",0,VLOOKUP($A$11,'[1]6.2. отчет'!$D:$AGO,314,0))</f>
        <v>0</v>
      </c>
    </row>
    <row r="39" spans="1:20" s="36" customFormat="1" ht="31.5" x14ac:dyDescent="0.25">
      <c r="A39" s="11" t="s">
        <v>96</v>
      </c>
      <c r="B39" s="7" t="s">
        <v>84</v>
      </c>
      <c r="C39" s="168">
        <f>IF('1. паспорт местоположение'!$C$22="Прочие инвестиционные проекты",0,VLOOKUP($A$11,'[1]6.2. отчет'!$D:$FX,172,0))</f>
        <v>0</v>
      </c>
      <c r="D39" s="183">
        <v>0</v>
      </c>
      <c r="E39" s="168">
        <f t="shared" si="5"/>
        <v>0</v>
      </c>
      <c r="F39" s="168">
        <f t="shared" si="6"/>
        <v>0</v>
      </c>
      <c r="G39" s="168">
        <f>IF('1. паспорт местоположение'!$C$22="Прочие инвестиционные проекты",0,VLOOKUP($A$11,'[1]6.2. отчет'!$D:$GJ,184,0))</f>
        <v>0</v>
      </c>
      <c r="H39" s="168">
        <f>IF('1. паспорт местоположение'!$C$22="Прочие инвестиционные проекты",0,VLOOKUP($A$11,'[1]6.2. отчет'!$D:$AGO,195,0))</f>
        <v>0</v>
      </c>
      <c r="I39" s="168">
        <f>IF('1. паспорт местоположение'!$C$22="Прочие инвестиционные проекты",0,VLOOKUP($A$11,'[1]6.2. отчет'!$D:$AGO,250,0))</f>
        <v>0</v>
      </c>
      <c r="J39" s="168">
        <f>IF('1. паспорт местоположение'!$C$22="Прочие инвестиционные проекты",0,VLOOKUP($A$11,'[1]6.2. отчет'!$D:$AGO,261,0))</f>
        <v>0</v>
      </c>
      <c r="K39" s="168">
        <f>IF('1. паспорт местоположение'!$C$22="Прочие инвестиционные проекты",0,VLOOKUP($A$11,'[1]6.2. отчет'!$D:$AGO,316,0))</f>
        <v>0</v>
      </c>
    </row>
    <row r="40" spans="1:20" s="36" customFormat="1" ht="31.5" x14ac:dyDescent="0.25">
      <c r="A40" s="11" t="s">
        <v>95</v>
      </c>
      <c r="B40" s="7" t="s">
        <v>82</v>
      </c>
      <c r="C40" s="168">
        <f>IF('1. паспорт местоположение'!$C$22="Прочие инвестиционные проекты",0,VLOOKUP($A$11,'[1]6.2. отчет'!$D:$FX,173,0))</f>
        <v>0</v>
      </c>
      <c r="D40" s="183">
        <v>0</v>
      </c>
      <c r="E40" s="168">
        <f t="shared" si="5"/>
        <v>0</v>
      </c>
      <c r="F40" s="168">
        <f t="shared" si="6"/>
        <v>0</v>
      </c>
      <c r="G40" s="168">
        <f>IF('1. паспорт местоположение'!$C$22="Прочие инвестиционные проекты",0,VLOOKUP($A$11,'[1]6.2. отчет'!$D:$GJ,185,0))</f>
        <v>0</v>
      </c>
      <c r="H40" s="168">
        <f>IF('1. паспорт местоположение'!$C$22="Прочие инвестиционные проекты",0,VLOOKUP($A$11,'[1]6.2. отчет'!$D:$AGO,196,0))</f>
        <v>0</v>
      </c>
      <c r="I40" s="168">
        <f>IF('1. паспорт местоположение'!$C$22="Прочие инвестиционные проекты",0,VLOOKUP($A$11,'[1]6.2. отчет'!$D:$AGO,251,0))</f>
        <v>0</v>
      </c>
      <c r="J40" s="168">
        <f>IF('1. паспорт местоположение'!$C$22="Прочие инвестиционные проекты",0,VLOOKUP($A$11,'[1]6.2. отчет'!$D:$AGO,262,0))</f>
        <v>0</v>
      </c>
      <c r="K40" s="168">
        <f>IF('1. паспорт местоположение'!$C$22="Прочие инвестиционные проекты",0,VLOOKUP($A$11,'[1]6.2. отчет'!$D:$AGO,317,0))</f>
        <v>0</v>
      </c>
    </row>
    <row r="41" spans="1:20" s="36" customFormat="1" x14ac:dyDescent="0.25">
      <c r="A41" s="11" t="s">
        <v>94</v>
      </c>
      <c r="B41" s="7" t="s">
        <v>80</v>
      </c>
      <c r="C41" s="168">
        <f>IF('1. паспорт местоположение'!$C$22="Прочие инвестиционные проекты",0,VLOOKUP($A$11,'[1]6.2. отчет'!$D:$FX,174,0))</f>
        <v>5.74</v>
      </c>
      <c r="D41" s="183">
        <v>5.74</v>
      </c>
      <c r="E41" s="168">
        <f t="shared" si="5"/>
        <v>5.74</v>
      </c>
      <c r="F41" s="168">
        <f t="shared" si="6"/>
        <v>0</v>
      </c>
      <c r="G41" s="168">
        <f>IF('1. паспорт местоположение'!$C$22="Прочие инвестиционные проекты",0,VLOOKUP($A$11,'[1]6.2. отчет'!$D:$GJ,186,0))</f>
        <v>5.74</v>
      </c>
      <c r="H41" s="168">
        <f>IF('1. паспорт местоположение'!$C$22="Прочие инвестиционные проекты",0,VLOOKUP($A$11,'[1]6.2. отчет'!$D:$AGO,197,0))</f>
        <v>0</v>
      </c>
      <c r="I41" s="168">
        <f>IF('1. паспорт местоположение'!$C$22="Прочие инвестиционные проекты",0,VLOOKUP($A$11,'[1]6.2. отчет'!$D:$AGO,252,0))</f>
        <v>0</v>
      </c>
      <c r="J41" s="168">
        <f>IF('1. паспорт местоположение'!$C$22="Прочие инвестиционные проекты",0,VLOOKUP($A$11,'[1]6.2. отчет'!$D:$AGO,263,0))</f>
        <v>0</v>
      </c>
      <c r="K41" s="168">
        <f>IF('1. паспорт местоположение'!$C$22="Прочие инвестиционные проекты",0,VLOOKUP($A$11,'[1]6.2. отчет'!$D:$AGO,318,0))</f>
        <v>0</v>
      </c>
    </row>
    <row r="42" spans="1:20" s="36" customFormat="1" x14ac:dyDescent="0.25">
      <c r="A42" s="11" t="s">
        <v>93</v>
      </c>
      <c r="B42" s="56" t="s">
        <v>450</v>
      </c>
      <c r="C42" s="168">
        <f>IF('1. паспорт местоположение'!$C$22="Прочие инвестиционные проекты",0,VLOOKUP($A$11,'[1]6.2. отчет'!$D:$FX,177,0))</f>
        <v>0</v>
      </c>
      <c r="D42" s="183">
        <f>VLOOKUP($A$11,'[1]6.2. отчет'!$D:$OZ,412,0)</f>
        <v>0</v>
      </c>
      <c r="E42" s="168">
        <f t="shared" si="5"/>
        <v>0</v>
      </c>
      <c r="F42" s="168">
        <f t="shared" si="6"/>
        <v>0</v>
      </c>
      <c r="G42" s="168">
        <f>IF('1. паспорт местоположение'!$C$22="Прочие инвестиционные проекты",0,VLOOKUP($A$11,'[1]6.2. отчет'!$D:$GJ,189,0))</f>
        <v>0</v>
      </c>
      <c r="H42" s="168">
        <f>IF('1. паспорт местоположение'!$C$22="Прочие инвестиционные проекты",0,VLOOKUP($A$11,'[1]6.2. отчет'!$D:$AGO,200,0))</f>
        <v>0</v>
      </c>
      <c r="I42" s="168">
        <f>IF('1. паспорт местоположение'!$C$22="Прочие инвестиционные проекты",0,VLOOKUP($A$11,'[1]6.2. отчет'!$D:$AGO,255,0))</f>
        <v>0</v>
      </c>
      <c r="J42" s="168">
        <f>IF('1. паспорт местоположение'!$C$22="Прочие инвестиционные проекты",0,VLOOKUP($A$11,'[1]6.2. отчет'!$D:$AGO,266,0))</f>
        <v>0</v>
      </c>
      <c r="K42" s="168">
        <f>IF('1. паспорт местоположение'!$C$22="Прочие инвестиционные проекты",0,VLOOKUP($A$11,'[1]6.2. отчет'!$D:$AGO,321,0))</f>
        <v>0</v>
      </c>
    </row>
    <row r="43" spans="1:20" s="93" customFormat="1" ht="26.25" customHeight="1" x14ac:dyDescent="0.25">
      <c r="A43" s="13" t="s">
        <v>50</v>
      </c>
      <c r="B43" s="12" t="s">
        <v>92</v>
      </c>
      <c r="C43" s="168"/>
      <c r="D43" s="183"/>
      <c r="E43" s="168"/>
      <c r="F43" s="168"/>
      <c r="G43" s="168"/>
      <c r="H43" s="168"/>
      <c r="I43" s="169"/>
      <c r="J43" s="168"/>
      <c r="K43" s="169"/>
    </row>
    <row r="44" spans="1:20" s="36" customFormat="1" x14ac:dyDescent="0.25">
      <c r="A44" s="11" t="s">
        <v>91</v>
      </c>
      <c r="B44" s="7" t="s">
        <v>90</v>
      </c>
      <c r="C44" s="168">
        <f>VLOOKUP($A$11,'[1]6.2. отчет'!$D:$FX,168,0)</f>
        <v>0</v>
      </c>
      <c r="D44" s="183">
        <v>0</v>
      </c>
      <c r="E44" s="168">
        <f t="shared" ref="E44:E50" si="7">F44+G44</f>
        <v>0</v>
      </c>
      <c r="F44" s="168">
        <f>H44</f>
        <v>0</v>
      </c>
      <c r="G44" s="168">
        <f>VLOOKUP($A$11,'[1]6.2. отчет'!$D:$GJ,180,0)</f>
        <v>0</v>
      </c>
      <c r="H44" s="168">
        <f>VLOOKUP($A$11,'[1]6.2. отчет'!$D:$AGO,191,0)</f>
        <v>0</v>
      </c>
      <c r="I44" s="168">
        <f>VLOOKUP($A$11,'[1]6.2. отчет'!$D:$AGO,246,0)</f>
        <v>0</v>
      </c>
      <c r="J44" s="168">
        <f>VLOOKUP($A$11,'[1]6.2. отчет'!$D:$AGO,257,0)</f>
        <v>0</v>
      </c>
      <c r="K44" s="168">
        <f>VLOOKUP($A$11,'[1]6.2. отчет'!$D:$AGO,312,0)</f>
        <v>0</v>
      </c>
    </row>
    <row r="45" spans="1:20" s="36" customFormat="1" x14ac:dyDescent="0.25">
      <c r="A45" s="11" t="s">
        <v>89</v>
      </c>
      <c r="B45" s="7" t="s">
        <v>88</v>
      </c>
      <c r="C45" s="168">
        <f>VLOOKUP($A$11,'[1]6.2. отчет'!$D:$FX,169,0)</f>
        <v>0</v>
      </c>
      <c r="D45" s="183">
        <f>VLOOKUP($A$11,'[1]6.2. отчет'!$D:$OZ,410,0)</f>
        <v>0</v>
      </c>
      <c r="E45" s="168">
        <f t="shared" si="7"/>
        <v>0</v>
      </c>
      <c r="F45" s="168">
        <f t="shared" ref="F45:F50" si="8">H45</f>
        <v>0</v>
      </c>
      <c r="G45" s="168">
        <f>VLOOKUP($A$11,'[1]6.2. отчет'!$D:$GJ,181,0)</f>
        <v>0</v>
      </c>
      <c r="H45" s="168">
        <f>VLOOKUP($A$11,'[1]6.2. отчет'!$D:$AGO,192,0)</f>
        <v>0</v>
      </c>
      <c r="I45" s="168">
        <f>VLOOKUP($A$11,'[1]6.2. отчет'!$D:$AGO,247,0)</f>
        <v>0</v>
      </c>
      <c r="J45" s="168">
        <f>VLOOKUP($A$11,'[1]6.2. отчет'!$D:$AGO,258,0)</f>
        <v>0</v>
      </c>
      <c r="K45" s="168">
        <f>VLOOKUP($A$11,'[1]6.2. отчет'!$D:$AGO,313,0)</f>
        <v>0</v>
      </c>
    </row>
    <row r="46" spans="1:20" s="36" customFormat="1" x14ac:dyDescent="0.25">
      <c r="A46" s="11" t="s">
        <v>87</v>
      </c>
      <c r="B46" s="7" t="s">
        <v>86</v>
      </c>
      <c r="C46" s="168">
        <f>VLOOKUP($A$11,'[1]6.2. отчет'!$D:$FX,170,0)</f>
        <v>0</v>
      </c>
      <c r="D46" s="183">
        <f>VLOOKUP($A$11,'[1]6.2. отчет'!$D:$OZ,411,0)</f>
        <v>0</v>
      </c>
      <c r="E46" s="168">
        <f t="shared" si="7"/>
        <v>0</v>
      </c>
      <c r="F46" s="168">
        <f t="shared" si="8"/>
        <v>0</v>
      </c>
      <c r="G46" s="168">
        <f>VLOOKUP($A$11,'[1]6.2. отчет'!$D:$GJ,182,0)</f>
        <v>0</v>
      </c>
      <c r="H46" s="168">
        <f>VLOOKUP($A$11,'[1]6.2. отчет'!$D:$AGO,193,0)</f>
        <v>0</v>
      </c>
      <c r="I46" s="168">
        <f>VLOOKUP($A$11,'[1]6.2. отчет'!$D:$AGO,248,0)</f>
        <v>0</v>
      </c>
      <c r="J46" s="168">
        <f>VLOOKUP($A$11,'[1]6.2. отчет'!$D:$AGO,259,0)</f>
        <v>0</v>
      </c>
      <c r="K46" s="168">
        <f>VLOOKUP($A$11,'[1]6.2. отчет'!$D:$AGO,314,0)</f>
        <v>0</v>
      </c>
    </row>
    <row r="47" spans="1:20" s="36" customFormat="1" ht="31.5" x14ac:dyDescent="0.25">
      <c r="A47" s="11" t="s">
        <v>85</v>
      </c>
      <c r="B47" s="7" t="s">
        <v>84</v>
      </c>
      <c r="C47" s="168">
        <f>VLOOKUP($A$11,'[1]6.2. отчет'!$D:$FX,172,0)</f>
        <v>0</v>
      </c>
      <c r="D47" s="183">
        <v>0</v>
      </c>
      <c r="E47" s="168">
        <f t="shared" si="7"/>
        <v>0</v>
      </c>
      <c r="F47" s="168">
        <f t="shared" si="8"/>
        <v>0</v>
      </c>
      <c r="G47" s="168">
        <f>VLOOKUP($A$11,'[1]6.2. отчет'!$D:$GJ,184,0)</f>
        <v>0</v>
      </c>
      <c r="H47" s="168">
        <f>VLOOKUP($A$11,'[1]6.2. отчет'!$D:$AGO,195,0)</f>
        <v>0</v>
      </c>
      <c r="I47" s="168">
        <f>VLOOKUP($A$11,'[1]6.2. отчет'!$D:$AGO,250,0)</f>
        <v>0</v>
      </c>
      <c r="J47" s="168">
        <f>VLOOKUP($A$11,'[1]6.2. отчет'!$D:$AGO,261,0)</f>
        <v>0</v>
      </c>
      <c r="K47" s="168">
        <f>VLOOKUP($A$11,'[1]6.2. отчет'!$D:$AGO,316,0)</f>
        <v>0</v>
      </c>
    </row>
    <row r="48" spans="1:20" s="36" customFormat="1" ht="31.5" x14ac:dyDescent="0.25">
      <c r="A48" s="11" t="s">
        <v>83</v>
      </c>
      <c r="B48" s="7" t="s">
        <v>82</v>
      </c>
      <c r="C48" s="168">
        <f>VLOOKUP($A$11,'[1]6.2. отчет'!$D:$FX,173,0)</f>
        <v>0</v>
      </c>
      <c r="D48" s="183">
        <v>0</v>
      </c>
      <c r="E48" s="168">
        <f t="shared" si="7"/>
        <v>0</v>
      </c>
      <c r="F48" s="168">
        <f t="shared" si="8"/>
        <v>0</v>
      </c>
      <c r="G48" s="168">
        <f>VLOOKUP($A$11,'[1]6.2. отчет'!$D:$GJ,185,0)</f>
        <v>0</v>
      </c>
      <c r="H48" s="168">
        <f>VLOOKUP($A$11,'[1]6.2. отчет'!$D:$AGO,196,0)</f>
        <v>0</v>
      </c>
      <c r="I48" s="168">
        <f>VLOOKUP($A$11,'[1]6.2. отчет'!$D:$AGO,251,0)</f>
        <v>0</v>
      </c>
      <c r="J48" s="168">
        <f>VLOOKUP($A$11,'[1]6.2. отчет'!$D:$AGO,262,0)</f>
        <v>0</v>
      </c>
      <c r="K48" s="168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8">
        <f>VLOOKUP($A$11,'[1]6.2. отчет'!$D:$FX,174,0)</f>
        <v>5.74</v>
      </c>
      <c r="D49" s="183">
        <v>5.74</v>
      </c>
      <c r="E49" s="168">
        <f t="shared" si="7"/>
        <v>5.74</v>
      </c>
      <c r="F49" s="168">
        <f t="shared" si="8"/>
        <v>0</v>
      </c>
      <c r="G49" s="168">
        <f>VLOOKUP($A$11,'[1]6.2. отчет'!$D:$GJ,186,0)</f>
        <v>5.74</v>
      </c>
      <c r="H49" s="168">
        <f>VLOOKUP($A$11,'[1]6.2. отчет'!$D:$AGO,197,0)</f>
        <v>0</v>
      </c>
      <c r="I49" s="168">
        <f>VLOOKUP($A$11,'[1]6.2. отчет'!$D:$AGO,252,0)</f>
        <v>0</v>
      </c>
      <c r="J49" s="168">
        <f>VLOOKUP($A$11,'[1]6.2. отчет'!$D:$AGO,263,0)</f>
        <v>0</v>
      </c>
      <c r="K49" s="168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450</v>
      </c>
      <c r="C50" s="168">
        <f>VLOOKUP($A$11,'[1]6.2. отчет'!$D:$FX,175,0)</f>
        <v>0</v>
      </c>
      <c r="D50" s="183">
        <f>VLOOKUP($A$11,'[1]6.2. отчет'!$D:$OZ,412,0)</f>
        <v>0</v>
      </c>
      <c r="E50" s="168">
        <f t="shared" si="7"/>
        <v>0</v>
      </c>
      <c r="F50" s="168">
        <f t="shared" si="8"/>
        <v>0</v>
      </c>
      <c r="G50" s="168">
        <f>VLOOKUP($A$11,'[1]6.2. отчет'!$D:$GJ,187,0)</f>
        <v>0</v>
      </c>
      <c r="H50" s="168">
        <f>VLOOKUP($A$11,'[1]6.2. отчет'!$D:$AGO,198,0)</f>
        <v>0</v>
      </c>
      <c r="I50" s="168">
        <f>VLOOKUP($A$11,'[1]6.2. отчет'!$D:$AGO,253,0)</f>
        <v>0</v>
      </c>
      <c r="J50" s="168">
        <f>VLOOKUP($A$11,'[1]6.2. отчет'!$D:$AGO,264,0)</f>
        <v>0</v>
      </c>
      <c r="K50" s="168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68"/>
      <c r="D51" s="183"/>
      <c r="E51" s="168"/>
      <c r="F51" s="168"/>
      <c r="G51" s="168"/>
      <c r="H51" s="168"/>
      <c r="I51" s="168"/>
      <c r="J51" s="168"/>
      <c r="K51" s="168"/>
    </row>
    <row r="52" spans="1:11" s="93" customFormat="1" ht="35.25" customHeight="1" x14ac:dyDescent="0.25">
      <c r="A52" s="11" t="s">
        <v>77</v>
      </c>
      <c r="B52" s="7" t="s">
        <v>76</v>
      </c>
      <c r="C52" s="168">
        <f>VLOOKUP($A$11,'[1]6.2. отчет'!$D:$FX,167,0)</f>
        <v>25.968511666666664</v>
      </c>
      <c r="D52" s="183">
        <f>VLOOKUP($A$11,'[1]6.2. отчет'!$D:$OZ,413,0)</f>
        <v>23.66074184</v>
      </c>
      <c r="E52" s="168">
        <f t="shared" ref="E52:E57" si="9">F52+G52</f>
        <v>23.66074184</v>
      </c>
      <c r="F52" s="168">
        <f>H52</f>
        <v>0</v>
      </c>
      <c r="G52" s="168">
        <f>VLOOKUP($A$11,'[1]6.2. отчет'!$D:$GJ,179,0)</f>
        <v>23.66074184</v>
      </c>
      <c r="H52" s="168">
        <f>VLOOKUP($A$11,'[1]6.2. отчет'!$D:$AGO,190,0)</f>
        <v>0</v>
      </c>
      <c r="I52" s="168">
        <f>VLOOKUP($A$11,'[1]6.2. отчет'!$D:$AGO,245,0)</f>
        <v>0</v>
      </c>
      <c r="J52" s="168">
        <f>VLOOKUP($A$11,'[1]6.2. отчет'!$D:$AGO,256,0)</f>
        <v>0</v>
      </c>
      <c r="K52" s="168">
        <f>VLOOKUP($A$11,'[1]6.2. отчет'!$D:$AGO,311,0)</f>
        <v>0</v>
      </c>
    </row>
    <row r="53" spans="1:11" s="36" customFormat="1" ht="26.25" customHeight="1" x14ac:dyDescent="0.25">
      <c r="A53" s="11" t="s">
        <v>75</v>
      </c>
      <c r="B53" s="7" t="s">
        <v>69</v>
      </c>
      <c r="C53" s="168">
        <f>VLOOKUP($A$11,'[1]6.2. отчет'!$D:$FX,168,0)</f>
        <v>0</v>
      </c>
      <c r="D53" s="183">
        <v>0</v>
      </c>
      <c r="E53" s="168">
        <f t="shared" si="9"/>
        <v>0</v>
      </c>
      <c r="F53" s="168">
        <f t="shared" ref="F53:F57" si="10">H53</f>
        <v>0</v>
      </c>
      <c r="G53" s="168">
        <f>VLOOKUP($A$11,'[1]6.2. отчет'!$D:$GJ,180,0)</f>
        <v>0</v>
      </c>
      <c r="H53" s="168">
        <f>VLOOKUP($A$11,'[1]6.2. отчет'!$D:$AGO,191,0)</f>
        <v>0</v>
      </c>
      <c r="I53" s="168">
        <f>VLOOKUP($A$11,'[1]6.2. отчет'!$D:$AGO,246,0)</f>
        <v>0</v>
      </c>
      <c r="J53" s="168">
        <f>VLOOKUP($A$11,'[1]6.2. отчет'!$D:$AGO,257,0)</f>
        <v>0</v>
      </c>
      <c r="K53" s="168">
        <f>VLOOKUP($A$11,'[1]6.2. отчет'!$D:$AGO,312,0)</f>
        <v>0</v>
      </c>
    </row>
    <row r="54" spans="1:11" s="36" customFormat="1" x14ac:dyDescent="0.25">
      <c r="A54" s="11" t="s">
        <v>74</v>
      </c>
      <c r="B54" s="56" t="s">
        <v>68</v>
      </c>
      <c r="C54" s="168">
        <f>VLOOKUP($A$11,'[1]6.2. отчет'!$D:$FX,169,0)</f>
        <v>0</v>
      </c>
      <c r="D54" s="183">
        <f>VLOOKUP($A$11,'[1]6.2. отчет'!$D:$OZ,410,0)</f>
        <v>0</v>
      </c>
      <c r="E54" s="168">
        <f t="shared" si="9"/>
        <v>0</v>
      </c>
      <c r="F54" s="168">
        <f t="shared" si="10"/>
        <v>0</v>
      </c>
      <c r="G54" s="168">
        <f>VLOOKUP($A$11,'[1]6.2. отчет'!$D:$GJ,181,0)</f>
        <v>0</v>
      </c>
      <c r="H54" s="168">
        <f>VLOOKUP($A$11,'[1]6.2. отчет'!$D:$AGO,192,0)</f>
        <v>0</v>
      </c>
      <c r="I54" s="168">
        <f>VLOOKUP($A$11,'[1]6.2. отчет'!$D:$AGO,247,0)</f>
        <v>0</v>
      </c>
      <c r="J54" s="168">
        <f>VLOOKUP($A$11,'[1]6.2. отчет'!$D:$AGO,258,0)</f>
        <v>0</v>
      </c>
      <c r="K54" s="168">
        <f>VLOOKUP($A$11,'[1]6.2. отчет'!$D:$AGO,313,0)</f>
        <v>0</v>
      </c>
    </row>
    <row r="55" spans="1:11" s="36" customFormat="1" x14ac:dyDescent="0.25">
      <c r="A55" s="11" t="s">
        <v>73</v>
      </c>
      <c r="B55" s="56" t="s">
        <v>67</v>
      </c>
      <c r="C55" s="168">
        <f>VLOOKUP($A$11,'[1]6.2. отчет'!$D:$FX,170,0)</f>
        <v>0</v>
      </c>
      <c r="D55" s="183">
        <f>VLOOKUP($A$11,'[1]6.2. отчет'!$D:$OZ,411,0)</f>
        <v>0</v>
      </c>
      <c r="E55" s="168">
        <f t="shared" si="9"/>
        <v>0</v>
      </c>
      <c r="F55" s="168">
        <f t="shared" si="10"/>
        <v>0</v>
      </c>
      <c r="G55" s="168">
        <f>VLOOKUP($A$11,'[1]6.2. отчет'!$D:$GJ,182,0)</f>
        <v>0</v>
      </c>
      <c r="H55" s="168">
        <f>VLOOKUP($A$11,'[1]6.2. отчет'!$D:$AGO,193,0)</f>
        <v>0</v>
      </c>
      <c r="I55" s="168">
        <f>VLOOKUP($A$11,'[1]6.2. отчет'!$D:$AGO,248,0)</f>
        <v>0</v>
      </c>
      <c r="J55" s="168">
        <f>VLOOKUP($A$11,'[1]6.2. отчет'!$D:$AGO,259,0)</f>
        <v>0</v>
      </c>
      <c r="K55" s="168">
        <f>VLOOKUP($A$11,'[1]6.2. отчет'!$D:$AGO,314,0)</f>
        <v>0</v>
      </c>
    </row>
    <row r="56" spans="1:11" s="36" customFormat="1" x14ac:dyDescent="0.25">
      <c r="A56" s="11" t="s">
        <v>72</v>
      </c>
      <c r="B56" s="56" t="s">
        <v>66</v>
      </c>
      <c r="C56" s="168">
        <f>VLOOKUP($A$11,'[1]6.2. отчет'!$D:$FX,171,0)</f>
        <v>5.74</v>
      </c>
      <c r="D56" s="183">
        <f>VLOOKUP($A$11,'[1]6.2. отчет'!$D:$OZ,409,0)</f>
        <v>5.74</v>
      </c>
      <c r="E56" s="168">
        <f t="shared" si="9"/>
        <v>5.74</v>
      </c>
      <c r="F56" s="168">
        <f t="shared" si="10"/>
        <v>0</v>
      </c>
      <c r="G56" s="168">
        <f>VLOOKUP($A$11,'[1]6.2. отчет'!$D:$GJ,183,0)</f>
        <v>5.74</v>
      </c>
      <c r="H56" s="168">
        <f>VLOOKUP($A$11,'[1]6.2. отчет'!$D:$AGO,194,0)</f>
        <v>0</v>
      </c>
      <c r="I56" s="168">
        <f>VLOOKUP($A$11,'[1]6.2. отчет'!$D:$AGO,249,0)</f>
        <v>0</v>
      </c>
      <c r="J56" s="168">
        <f>VLOOKUP($A$11,'[1]6.2. отчет'!$D:$AGO,260,0)</f>
        <v>0</v>
      </c>
      <c r="K56" s="168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450</v>
      </c>
      <c r="C57" s="168">
        <f>VLOOKUP($A$11,'[1]6.2. отчет'!$D:$FX,175,0)</f>
        <v>0</v>
      </c>
      <c r="D57" s="183">
        <f>VLOOKUP($A$11,'[1]6.2. отчет'!$D:$OZ,412,0)</f>
        <v>0</v>
      </c>
      <c r="E57" s="168">
        <f t="shared" si="9"/>
        <v>0</v>
      </c>
      <c r="F57" s="168">
        <f t="shared" si="10"/>
        <v>0</v>
      </c>
      <c r="G57" s="168">
        <f>VLOOKUP($A$11,'[1]6.2. отчет'!$D:$GJ,187,0)</f>
        <v>0</v>
      </c>
      <c r="H57" s="168">
        <f>VLOOKUP($A$11,'[1]6.2. отчет'!$D:$AGO,198,0)</f>
        <v>0</v>
      </c>
      <c r="I57" s="168">
        <f>VLOOKUP($A$11,'[1]6.2. отчет'!$D:$AGO,253,0)</f>
        <v>0</v>
      </c>
      <c r="J57" s="168">
        <f>VLOOKUP($A$11,'[1]6.2. отчет'!$D:$AGO,264,0)</f>
        <v>0</v>
      </c>
      <c r="K57" s="168">
        <f>VLOOKUP($A$11,'[1]6.2. отчет'!$D:$AGO,319,0)</f>
        <v>0</v>
      </c>
    </row>
    <row r="58" spans="1:11" s="36" customFormat="1" ht="31.5" x14ac:dyDescent="0.25">
      <c r="A58" s="13" t="s">
        <v>47</v>
      </c>
      <c r="B58" s="59" t="s">
        <v>165</v>
      </c>
      <c r="C58" s="168"/>
      <c r="D58" s="168"/>
      <c r="E58" s="168"/>
      <c r="F58" s="168"/>
      <c r="G58" s="168"/>
      <c r="H58" s="168"/>
      <c r="I58" s="168"/>
      <c r="J58" s="168"/>
      <c r="K58" s="168"/>
    </row>
    <row r="59" spans="1:11" s="36" customFormat="1" x14ac:dyDescent="0.25">
      <c r="A59" s="13" t="s">
        <v>45</v>
      </c>
      <c r="B59" s="12" t="s">
        <v>70</v>
      </c>
      <c r="C59" s="168"/>
      <c r="D59" s="168"/>
      <c r="E59" s="168"/>
      <c r="F59" s="168"/>
      <c r="G59" s="168"/>
      <c r="H59" s="168"/>
      <c r="I59" s="168"/>
      <c r="J59" s="168"/>
      <c r="K59" s="168"/>
    </row>
    <row r="60" spans="1:11" s="93" customFormat="1" ht="36.75" customHeight="1" x14ac:dyDescent="0.25">
      <c r="A60" s="11" t="s">
        <v>159</v>
      </c>
      <c r="B60" s="178" t="s">
        <v>90</v>
      </c>
      <c r="C60" s="168">
        <f>VLOOKUP($A$11,'[1]6.2. отчет'!$D:$AGO,326,0)</f>
        <v>0</v>
      </c>
      <c r="D60" s="168">
        <f t="shared" ref="D60:D64" si="11">J60</f>
        <v>0</v>
      </c>
      <c r="E60" s="168">
        <f t="shared" ref="E60:E64" si="12">F60+G60</f>
        <v>0</v>
      </c>
      <c r="F60" s="168">
        <f t="shared" ref="F60:F64" si="13">C60</f>
        <v>0</v>
      </c>
      <c r="G60" s="168">
        <f>VLOOKUP($A$11,'[1]6.2. отчет'!$D:$AGO,333,0)</f>
        <v>0</v>
      </c>
      <c r="H60" s="168">
        <f>VLOOKUP($A$11,'[1]6.2. отчет'!$D:$AGO,341,0)</f>
        <v>0</v>
      </c>
      <c r="I60" s="168">
        <f>VLOOKUP($A$11,'[1]6.2. отчет'!$D:$AGO,366,0)</f>
        <v>0</v>
      </c>
      <c r="J60" s="168">
        <f>VLOOKUP($A$11,'[1]6.2. отчет'!$D:$AGO,371,0)</f>
        <v>0</v>
      </c>
      <c r="K60" s="168">
        <f>VLOOKUP($A$11,'[1]6.2. отчет'!$D:$AGO,396,0)</f>
        <v>0</v>
      </c>
    </row>
    <row r="61" spans="1:11" s="36" customFormat="1" x14ac:dyDescent="0.25">
      <c r="A61" s="11" t="s">
        <v>160</v>
      </c>
      <c r="B61" s="178" t="s">
        <v>88</v>
      </c>
      <c r="C61" s="168">
        <f>VLOOKUP($A$11,'[1]6.2. отчет'!$D:$AGO,327,0)</f>
        <v>0</v>
      </c>
      <c r="D61" s="168">
        <f t="shared" si="11"/>
        <v>0</v>
      </c>
      <c r="E61" s="168">
        <f t="shared" si="12"/>
        <v>0</v>
      </c>
      <c r="F61" s="168">
        <f t="shared" si="13"/>
        <v>0</v>
      </c>
      <c r="G61" s="168">
        <f>VLOOKUP($A$11,'[1]6.2. отчет'!$D:$AGO,334,0)</f>
        <v>0</v>
      </c>
      <c r="H61" s="168">
        <f>VLOOKUP($A$11,'[1]6.2. отчет'!$D:$AGO,338,0)</f>
        <v>0</v>
      </c>
      <c r="I61" s="168">
        <f>VLOOKUP($A$11,'[1]6.2. отчет'!$D:$AGO,363,0)</f>
        <v>0</v>
      </c>
      <c r="J61" s="168">
        <f>VLOOKUP($A$11,'[1]6.2. отчет'!$D:$AGO,368,0)</f>
        <v>0</v>
      </c>
      <c r="K61" s="168">
        <f>VLOOKUP($A$11,'[1]6.2. отчет'!$D:$AGO,393,0)</f>
        <v>0</v>
      </c>
    </row>
    <row r="62" spans="1:11" s="36" customFormat="1" x14ac:dyDescent="0.25">
      <c r="A62" s="11" t="s">
        <v>161</v>
      </c>
      <c r="B62" s="178" t="s">
        <v>86</v>
      </c>
      <c r="C62" s="168">
        <f>VLOOKUP($A$11,'[1]6.2. отчет'!$D:$AGO,328,0)</f>
        <v>0</v>
      </c>
      <c r="D62" s="168">
        <f t="shared" si="11"/>
        <v>0</v>
      </c>
      <c r="E62" s="168">
        <f t="shared" si="12"/>
        <v>0</v>
      </c>
      <c r="F62" s="168">
        <f t="shared" si="13"/>
        <v>0</v>
      </c>
      <c r="G62" s="168">
        <f>VLOOKUP($A$11,'[1]6.2. отчет'!$D:$AGO,335,0)</f>
        <v>0</v>
      </c>
      <c r="H62" s="168">
        <f>VLOOKUP($A$11,'[1]6.2. отчет'!$D:$AGO,339,0)</f>
        <v>0</v>
      </c>
      <c r="I62" s="168">
        <f>VLOOKUP($A$11,'[1]6.2. отчет'!$D:$AGO,364,0)</f>
        <v>0</v>
      </c>
      <c r="J62" s="168">
        <f>VLOOKUP($A$11,'[1]6.2. отчет'!$D:$AGO,369,0)</f>
        <v>0</v>
      </c>
      <c r="K62" s="168">
        <f>VLOOKUP($A$11,'[1]6.2. отчет'!$D:$AGO,394,0)</f>
        <v>0</v>
      </c>
    </row>
    <row r="63" spans="1:11" s="36" customFormat="1" x14ac:dyDescent="0.25">
      <c r="A63" s="11" t="s">
        <v>162</v>
      </c>
      <c r="B63" s="178" t="s">
        <v>164</v>
      </c>
      <c r="C63" s="168">
        <f>VLOOKUP($A$11,'[1]6.2. отчет'!$D:$AGO,329,0)</f>
        <v>0</v>
      </c>
      <c r="D63" s="168">
        <f t="shared" si="11"/>
        <v>0</v>
      </c>
      <c r="E63" s="168">
        <f t="shared" si="12"/>
        <v>0</v>
      </c>
      <c r="F63" s="168">
        <f t="shared" si="13"/>
        <v>0</v>
      </c>
      <c r="G63" s="168">
        <f>VLOOKUP($A$11,'[1]6.2. отчет'!$D:$AGO,336,0)</f>
        <v>0</v>
      </c>
      <c r="H63" s="168">
        <f>VLOOKUP($A$11,'[1]6.2. отчет'!$D:$AGO,340,0)</f>
        <v>0</v>
      </c>
      <c r="I63" s="168">
        <f>VLOOKUP($A$11,'[1]6.2. отчет'!$D:$AGO,365,0)</f>
        <v>0</v>
      </c>
      <c r="J63" s="168">
        <f>VLOOKUP($A$11,'[1]6.2. отчет'!$D:$AGO,370,0)</f>
        <v>0</v>
      </c>
      <c r="K63" s="168">
        <f>VLOOKUP($A$11,'[1]6.2. отчет'!$D:$AGO,395,0)</f>
        <v>0</v>
      </c>
    </row>
    <row r="64" spans="1:11" s="36" customFormat="1" ht="18.75" x14ac:dyDescent="0.25">
      <c r="A64" s="11" t="s">
        <v>163</v>
      </c>
      <c r="B64" s="56" t="s">
        <v>65</v>
      </c>
      <c r="C64" s="168">
        <f>VLOOKUP($A$11,'[1]6.2. отчет'!$D:$AGO,330,0)</f>
        <v>0</v>
      </c>
      <c r="D64" s="168">
        <f t="shared" si="11"/>
        <v>0</v>
      </c>
      <c r="E64" s="168">
        <f t="shared" si="12"/>
        <v>0</v>
      </c>
      <c r="F64" s="168">
        <f t="shared" si="13"/>
        <v>0</v>
      </c>
      <c r="G64" s="168">
        <f>VLOOKUP($A$11,'[1]6.2. отчет'!$D:$AGO,337,0)</f>
        <v>0</v>
      </c>
      <c r="H64" s="168">
        <f>VLOOKUP($A$11,'[1]6.2. отчет'!$D:$AGO,342,0)</f>
        <v>0</v>
      </c>
      <c r="I64" s="168">
        <f>VLOOKUP($A$11,'[1]6.2. отчет'!$D:$AGO,367,0)</f>
        <v>0</v>
      </c>
      <c r="J64" s="168">
        <f>VLOOKUP($A$11,'[1]6.2. отчет'!$D:$AGO,372,0)</f>
        <v>0</v>
      </c>
      <c r="K64" s="168">
        <f>VLOOKUP($A$11,'[1]6.2. отчет'!$D:$AGO,396,0)</f>
        <v>0</v>
      </c>
    </row>
    <row r="66" spans="2:11" ht="50.25" customHeight="1" x14ac:dyDescent="0.25">
      <c r="B66" s="313"/>
      <c r="C66" s="313"/>
      <c r="D66" s="313"/>
      <c r="E66" s="313"/>
      <c r="F66" s="313"/>
      <c r="G66" s="313"/>
      <c r="H66" s="313"/>
      <c r="I66" s="313"/>
      <c r="J66" s="313"/>
      <c r="K66" s="313"/>
    </row>
    <row r="68" spans="2:11" ht="36.75" customHeight="1" x14ac:dyDescent="0.25">
      <c r="B68" s="314"/>
      <c r="C68" s="314"/>
      <c r="D68" s="314"/>
      <c r="E68" s="314"/>
      <c r="F68" s="314"/>
      <c r="G68" s="314"/>
      <c r="H68" s="314"/>
      <c r="I68" s="314"/>
      <c r="J68" s="314"/>
      <c r="K68" s="314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314"/>
      <c r="C70" s="314"/>
      <c r="D70" s="314"/>
      <c r="E70" s="314"/>
      <c r="F70" s="314"/>
      <c r="G70" s="314"/>
      <c r="H70" s="314"/>
      <c r="I70" s="314"/>
      <c r="J70" s="314"/>
      <c r="K70" s="314"/>
    </row>
    <row r="71" spans="2:11" ht="32.25" customHeight="1" x14ac:dyDescent="0.25">
      <c r="B71" s="313"/>
      <c r="C71" s="313"/>
      <c r="D71" s="313"/>
      <c r="E71" s="313"/>
      <c r="F71" s="313"/>
      <c r="G71" s="313"/>
      <c r="H71" s="313"/>
      <c r="I71" s="313"/>
      <c r="J71" s="313"/>
      <c r="K71" s="313"/>
    </row>
    <row r="72" spans="2:11" ht="51.75" customHeight="1" x14ac:dyDescent="0.25">
      <c r="B72" s="314"/>
      <c r="C72" s="314"/>
      <c r="D72" s="314"/>
      <c r="E72" s="314"/>
      <c r="F72" s="314"/>
      <c r="G72" s="314"/>
      <c r="H72" s="314"/>
      <c r="I72" s="314"/>
      <c r="J72" s="314"/>
      <c r="K72" s="314"/>
    </row>
    <row r="73" spans="2:11" ht="21.75" customHeight="1" x14ac:dyDescent="0.25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312"/>
      <c r="C75" s="312"/>
      <c r="D75" s="312"/>
      <c r="E75" s="312"/>
      <c r="F75" s="312"/>
      <c r="G75" s="312"/>
      <c r="H75" s="312"/>
      <c r="I75" s="312"/>
      <c r="J75" s="312"/>
      <c r="K75" s="312"/>
    </row>
  </sheetData>
  <mergeCells count="25">
    <mergeCell ref="B75:K75"/>
    <mergeCell ref="B66:K66"/>
    <mergeCell ref="B68:K68"/>
    <mergeCell ref="B70:K70"/>
    <mergeCell ref="B71:K71"/>
    <mergeCell ref="B72:K72"/>
    <mergeCell ref="B73:K73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A10" zoomScale="70" zoomScaleNormal="100" zoomScaleSheetLayoutView="70" workbookViewId="0">
      <selection activeCell="D29" sqref="D29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5" width="10.71093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8" width="10.7109375" style="89" customWidth="1"/>
    <col min="29" max="29" width="15" style="89" customWidth="1"/>
    <col min="30" max="30" width="10.7109375" style="89" customWidth="1"/>
    <col min="31" max="31" width="15.85546875" style="89" customWidth="1"/>
    <col min="32" max="32" width="17.7109375" style="89" customWidth="1"/>
    <col min="33" max="36" width="11.570312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52.8554687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32" t="str">
        <f>'1. паспорт местоположение'!$A$5</f>
        <v>Год раскрытия информации: 2025 год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2"/>
      <c r="AU5" s="232"/>
      <c r="AV5" s="232"/>
    </row>
    <row r="6" spans="1:48" ht="18.75" x14ac:dyDescent="0.3">
      <c r="AV6" s="27"/>
    </row>
    <row r="7" spans="1:48" ht="18.75" x14ac:dyDescent="0.25">
      <c r="A7" s="236" t="s">
        <v>5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</row>
    <row r="8" spans="1:48" ht="18.75" x14ac:dyDescent="0.25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</row>
    <row r="9" spans="1:48" ht="15.75" x14ac:dyDescent="0.25">
      <c r="A9" s="237" t="s">
        <v>287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</row>
    <row r="10" spans="1:48" ht="15.75" x14ac:dyDescent="0.25">
      <c r="A10" s="238" t="s">
        <v>4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238"/>
      <c r="AC10" s="238"/>
      <c r="AD10" s="238"/>
      <c r="AE10" s="238"/>
      <c r="AF10" s="238"/>
      <c r="AG10" s="238"/>
      <c r="AH10" s="238"/>
      <c r="AI10" s="238"/>
      <c r="AJ10" s="238"/>
      <c r="AK10" s="238"/>
      <c r="AL10" s="238"/>
      <c r="AM10" s="238"/>
      <c r="AN10" s="238"/>
      <c r="AO10" s="238"/>
      <c r="AP10" s="238"/>
      <c r="AQ10" s="238"/>
      <c r="AR10" s="238"/>
      <c r="AS10" s="238"/>
      <c r="AT10" s="238"/>
      <c r="AU10" s="238"/>
      <c r="AV10" s="238"/>
    </row>
    <row r="11" spans="1:48" ht="18.75" x14ac:dyDescent="0.25">
      <c r="A11" s="236"/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  <c r="AL11" s="236"/>
      <c r="AM11" s="236"/>
      <c r="AN11" s="236"/>
      <c r="AO11" s="236"/>
      <c r="AP11" s="236"/>
      <c r="AQ11" s="236"/>
      <c r="AR11" s="236"/>
      <c r="AS11" s="236"/>
      <c r="AT11" s="236"/>
      <c r="AU11" s="236"/>
      <c r="AV11" s="236"/>
    </row>
    <row r="12" spans="1:48" ht="15.75" x14ac:dyDescent="0.25">
      <c r="A12" s="237" t="str">
        <f>'6.2. Паспорт фин осв ввод'!A11:K11</f>
        <v>M_Che424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</row>
    <row r="13" spans="1:48" ht="15.75" x14ac:dyDescent="0.25">
      <c r="A13" s="238" t="s">
        <v>3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8"/>
      <c r="AN13" s="238"/>
      <c r="AO13" s="238"/>
      <c r="AP13" s="238"/>
      <c r="AQ13" s="238"/>
      <c r="AR13" s="238"/>
      <c r="AS13" s="238"/>
      <c r="AT13" s="238"/>
      <c r="AU13" s="238"/>
      <c r="AV13" s="238"/>
    </row>
    <row r="14" spans="1:48" ht="18.75" x14ac:dyDescent="0.25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0"/>
      <c r="AP14" s="240"/>
      <c r="AQ14" s="240"/>
      <c r="AR14" s="240"/>
      <c r="AS14" s="240"/>
      <c r="AT14" s="240"/>
      <c r="AU14" s="240"/>
      <c r="AV14" s="240"/>
    </row>
    <row r="15" spans="1:48" ht="15.75" x14ac:dyDescent="0.25">
      <c r="A15" s="237" t="str">
        <f>'6.2. Паспорт фин осв ввод'!A14:K14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</row>
    <row r="16" spans="1:48" ht="15.75" x14ac:dyDescent="0.25">
      <c r="A16" s="238" t="s">
        <v>2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38"/>
      <c r="AH16" s="238"/>
      <c r="AI16" s="238"/>
      <c r="AJ16" s="238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</row>
    <row r="17" spans="1:48" x14ac:dyDescent="0.25">
      <c r="A17" s="325"/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325"/>
      <c r="Z17" s="325"/>
      <c r="AA17" s="325"/>
      <c r="AB17" s="325"/>
      <c r="AC17" s="325"/>
      <c r="AD17" s="325"/>
      <c r="AE17" s="325"/>
      <c r="AF17" s="325"/>
      <c r="AG17" s="325"/>
      <c r="AH17" s="325"/>
      <c r="AI17" s="325"/>
      <c r="AJ17" s="325"/>
      <c r="AK17" s="325"/>
      <c r="AL17" s="325"/>
      <c r="AM17" s="325"/>
      <c r="AN17" s="325"/>
      <c r="AO17" s="325"/>
      <c r="AP17" s="325"/>
      <c r="AQ17" s="325"/>
      <c r="AR17" s="325"/>
      <c r="AS17" s="325"/>
      <c r="AT17" s="325"/>
      <c r="AU17" s="325"/>
      <c r="AV17" s="325"/>
    </row>
    <row r="18" spans="1:48" ht="14.25" customHeight="1" x14ac:dyDescent="0.25">
      <c r="A18" s="325"/>
      <c r="B18" s="325"/>
      <c r="C18" s="325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</row>
    <row r="19" spans="1:48" x14ac:dyDescent="0.25">
      <c r="A19" s="325"/>
      <c r="B19" s="325"/>
      <c r="C19" s="325"/>
      <c r="D19" s="325"/>
      <c r="E19" s="325"/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325"/>
      <c r="W19" s="325"/>
      <c r="X19" s="325"/>
      <c r="Y19" s="325"/>
      <c r="Z19" s="325"/>
      <c r="AA19" s="325"/>
      <c r="AB19" s="325"/>
      <c r="AC19" s="325"/>
      <c r="AD19" s="325"/>
      <c r="AE19" s="325"/>
      <c r="AF19" s="325"/>
      <c r="AG19" s="325"/>
      <c r="AH19" s="325"/>
      <c r="AI19" s="325"/>
      <c r="AJ19" s="325"/>
      <c r="AK19" s="325"/>
      <c r="AL19" s="325"/>
      <c r="AM19" s="325"/>
      <c r="AN19" s="325"/>
      <c r="AO19" s="325"/>
      <c r="AP19" s="325"/>
      <c r="AQ19" s="325"/>
      <c r="AR19" s="325"/>
      <c r="AS19" s="325"/>
      <c r="AT19" s="325"/>
      <c r="AU19" s="325"/>
      <c r="AV19" s="325"/>
    </row>
    <row r="20" spans="1:48" x14ac:dyDescent="0.25">
      <c r="A20" s="325"/>
      <c r="B20" s="325"/>
      <c r="C20" s="325"/>
      <c r="D20" s="325"/>
      <c r="E20" s="325"/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</row>
    <row r="21" spans="1:48" x14ac:dyDescent="0.25">
      <c r="A21" s="329" t="s">
        <v>277</v>
      </c>
      <c r="B21" s="329"/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329"/>
      <c r="X21" s="329"/>
      <c r="Y21" s="329"/>
      <c r="Z21" s="329"/>
      <c r="AA21" s="329"/>
      <c r="AB21" s="329"/>
      <c r="AC21" s="329"/>
      <c r="AD21" s="329"/>
      <c r="AE21" s="329"/>
      <c r="AF21" s="329"/>
      <c r="AG21" s="329"/>
      <c r="AH21" s="329"/>
      <c r="AI21" s="329"/>
      <c r="AJ21" s="329"/>
      <c r="AK21" s="329"/>
      <c r="AL21" s="329"/>
      <c r="AM21" s="329"/>
      <c r="AN21" s="329"/>
      <c r="AO21" s="329"/>
      <c r="AP21" s="329"/>
      <c r="AQ21" s="329"/>
      <c r="AR21" s="329"/>
      <c r="AS21" s="329"/>
      <c r="AT21" s="329"/>
      <c r="AU21" s="329"/>
      <c r="AV21" s="329"/>
    </row>
    <row r="22" spans="1:48" s="90" customFormat="1" ht="58.5" customHeight="1" x14ac:dyDescent="0.25">
      <c r="A22" s="330" t="s">
        <v>41</v>
      </c>
      <c r="B22" s="333" t="s">
        <v>14</v>
      </c>
      <c r="C22" s="330" t="s">
        <v>40</v>
      </c>
      <c r="D22" s="330" t="s">
        <v>39</v>
      </c>
      <c r="E22" s="336" t="s">
        <v>283</v>
      </c>
      <c r="F22" s="337"/>
      <c r="G22" s="337"/>
      <c r="H22" s="337"/>
      <c r="I22" s="337"/>
      <c r="J22" s="337"/>
      <c r="K22" s="337"/>
      <c r="L22" s="338"/>
      <c r="M22" s="330" t="s">
        <v>38</v>
      </c>
      <c r="N22" s="330" t="s">
        <v>37</v>
      </c>
      <c r="O22" s="330" t="s">
        <v>36</v>
      </c>
      <c r="P22" s="326" t="s">
        <v>168</v>
      </c>
      <c r="Q22" s="326" t="s">
        <v>35</v>
      </c>
      <c r="R22" s="326" t="s">
        <v>34</v>
      </c>
      <c r="S22" s="326" t="s">
        <v>33</v>
      </c>
      <c r="T22" s="326"/>
      <c r="U22" s="345" t="s">
        <v>32</v>
      </c>
      <c r="V22" s="345" t="s">
        <v>31</v>
      </c>
      <c r="W22" s="326" t="s">
        <v>30</v>
      </c>
      <c r="X22" s="326" t="s">
        <v>29</v>
      </c>
      <c r="Y22" s="326" t="s">
        <v>28</v>
      </c>
      <c r="Z22" s="339" t="s">
        <v>27</v>
      </c>
      <c r="AA22" s="326" t="s">
        <v>26</v>
      </c>
      <c r="AB22" s="326" t="s">
        <v>25</v>
      </c>
      <c r="AC22" s="326" t="s">
        <v>24</v>
      </c>
      <c r="AD22" s="326" t="s">
        <v>23</v>
      </c>
      <c r="AE22" s="326" t="s">
        <v>22</v>
      </c>
      <c r="AF22" s="326" t="s">
        <v>21</v>
      </c>
      <c r="AG22" s="326"/>
      <c r="AH22" s="326"/>
      <c r="AI22" s="326"/>
      <c r="AJ22" s="326"/>
      <c r="AK22" s="326"/>
      <c r="AL22" s="344" t="s">
        <v>459</v>
      </c>
      <c r="AM22" s="344"/>
      <c r="AN22" s="344"/>
      <c r="AO22" s="344"/>
      <c r="AP22" s="326" t="s">
        <v>20</v>
      </c>
      <c r="AQ22" s="326"/>
      <c r="AR22" s="326" t="s">
        <v>19</v>
      </c>
      <c r="AS22" s="326" t="s">
        <v>18</v>
      </c>
      <c r="AT22" s="326" t="s">
        <v>17</v>
      </c>
      <c r="AU22" s="326" t="s">
        <v>16</v>
      </c>
      <c r="AV22" s="326" t="s">
        <v>15</v>
      </c>
    </row>
    <row r="23" spans="1:48" s="90" customFormat="1" ht="64.5" customHeight="1" x14ac:dyDescent="0.25">
      <c r="A23" s="331"/>
      <c r="B23" s="334"/>
      <c r="C23" s="331"/>
      <c r="D23" s="331"/>
      <c r="E23" s="327" t="s">
        <v>13</v>
      </c>
      <c r="F23" s="346" t="s">
        <v>69</v>
      </c>
      <c r="G23" s="346" t="s">
        <v>68</v>
      </c>
      <c r="H23" s="346" t="s">
        <v>67</v>
      </c>
      <c r="I23" s="348" t="s">
        <v>222</v>
      </c>
      <c r="J23" s="348" t="s">
        <v>223</v>
      </c>
      <c r="K23" s="348" t="s">
        <v>224</v>
      </c>
      <c r="L23" s="346" t="s">
        <v>64</v>
      </c>
      <c r="M23" s="331"/>
      <c r="N23" s="331"/>
      <c r="O23" s="331"/>
      <c r="P23" s="326"/>
      <c r="Q23" s="326"/>
      <c r="R23" s="326"/>
      <c r="S23" s="330" t="s">
        <v>0</v>
      </c>
      <c r="T23" s="330" t="s">
        <v>7</v>
      </c>
      <c r="U23" s="345"/>
      <c r="V23" s="345"/>
      <c r="W23" s="326"/>
      <c r="X23" s="326"/>
      <c r="Y23" s="326"/>
      <c r="Z23" s="326"/>
      <c r="AA23" s="326"/>
      <c r="AB23" s="326"/>
      <c r="AC23" s="326"/>
      <c r="AD23" s="326"/>
      <c r="AE23" s="326"/>
      <c r="AF23" s="326" t="s">
        <v>12</v>
      </c>
      <c r="AG23" s="326"/>
      <c r="AH23" s="344" t="s">
        <v>460</v>
      </c>
      <c r="AI23" s="344"/>
      <c r="AJ23" s="342" t="s">
        <v>461</v>
      </c>
      <c r="AK23" s="330" t="s">
        <v>11</v>
      </c>
      <c r="AL23" s="342" t="s">
        <v>462</v>
      </c>
      <c r="AM23" s="342" t="s">
        <v>463</v>
      </c>
      <c r="AN23" s="342" t="s">
        <v>464</v>
      </c>
      <c r="AO23" s="342" t="s">
        <v>465</v>
      </c>
      <c r="AP23" s="330" t="s">
        <v>10</v>
      </c>
      <c r="AQ23" s="340" t="s">
        <v>7</v>
      </c>
      <c r="AR23" s="326"/>
      <c r="AS23" s="326"/>
      <c r="AT23" s="326"/>
      <c r="AU23" s="326"/>
      <c r="AV23" s="326"/>
    </row>
    <row r="24" spans="1:48" s="90" customFormat="1" ht="96.75" customHeight="1" x14ac:dyDescent="0.25">
      <c r="A24" s="332"/>
      <c r="B24" s="335"/>
      <c r="C24" s="332"/>
      <c r="D24" s="332"/>
      <c r="E24" s="328"/>
      <c r="F24" s="347"/>
      <c r="G24" s="347"/>
      <c r="H24" s="347"/>
      <c r="I24" s="349"/>
      <c r="J24" s="349"/>
      <c r="K24" s="349"/>
      <c r="L24" s="347"/>
      <c r="M24" s="332"/>
      <c r="N24" s="332"/>
      <c r="O24" s="332"/>
      <c r="P24" s="326"/>
      <c r="Q24" s="326"/>
      <c r="R24" s="326"/>
      <c r="S24" s="332"/>
      <c r="T24" s="332"/>
      <c r="U24" s="345"/>
      <c r="V24" s="345"/>
      <c r="W24" s="326"/>
      <c r="X24" s="326"/>
      <c r="Y24" s="326"/>
      <c r="Z24" s="326"/>
      <c r="AA24" s="326"/>
      <c r="AB24" s="326"/>
      <c r="AC24" s="326"/>
      <c r="AD24" s="326"/>
      <c r="AE24" s="326"/>
      <c r="AF24" s="91" t="s">
        <v>9</v>
      </c>
      <c r="AG24" s="91" t="s">
        <v>8</v>
      </c>
      <c r="AH24" s="163" t="s">
        <v>0</v>
      </c>
      <c r="AI24" s="163" t="s">
        <v>7</v>
      </c>
      <c r="AJ24" s="343"/>
      <c r="AK24" s="332"/>
      <c r="AL24" s="343"/>
      <c r="AM24" s="343"/>
      <c r="AN24" s="343"/>
      <c r="AO24" s="343"/>
      <c r="AP24" s="332"/>
      <c r="AQ24" s="341"/>
      <c r="AR24" s="326"/>
      <c r="AS24" s="326"/>
      <c r="AT24" s="326"/>
      <c r="AU24" s="326"/>
      <c r="AV24" s="326"/>
    </row>
    <row r="25" spans="1:48" s="90" customFormat="1" x14ac:dyDescent="0.25">
      <c r="A25" s="92">
        <v>1</v>
      </c>
      <c r="B25" s="92">
        <v>2</v>
      </c>
      <c r="C25" s="92">
        <v>4</v>
      </c>
      <c r="D25" s="92">
        <v>5</v>
      </c>
      <c r="E25" s="92">
        <v>6</v>
      </c>
      <c r="F25" s="92">
        <f t="shared" ref="F25:AF25" si="0">E25+1</f>
        <v>7</v>
      </c>
      <c r="G25" s="92">
        <f t="shared" si="0"/>
        <v>8</v>
      </c>
      <c r="H25" s="92">
        <f t="shared" si="0"/>
        <v>9</v>
      </c>
      <c r="I25" s="92">
        <f t="shared" si="0"/>
        <v>10</v>
      </c>
      <c r="J25" s="92">
        <f t="shared" si="0"/>
        <v>11</v>
      </c>
      <c r="K25" s="92">
        <f t="shared" si="0"/>
        <v>12</v>
      </c>
      <c r="L25" s="92">
        <f t="shared" si="0"/>
        <v>13</v>
      </c>
      <c r="M25" s="92">
        <f t="shared" si="0"/>
        <v>14</v>
      </c>
      <c r="N25" s="92">
        <f t="shared" si="0"/>
        <v>15</v>
      </c>
      <c r="O25" s="92">
        <f t="shared" si="0"/>
        <v>16</v>
      </c>
      <c r="P25" s="92">
        <f t="shared" si="0"/>
        <v>17</v>
      </c>
      <c r="Q25" s="92">
        <f t="shared" si="0"/>
        <v>18</v>
      </c>
      <c r="R25" s="92">
        <f t="shared" si="0"/>
        <v>19</v>
      </c>
      <c r="S25" s="92">
        <f t="shared" si="0"/>
        <v>20</v>
      </c>
      <c r="T25" s="92">
        <f t="shared" si="0"/>
        <v>21</v>
      </c>
      <c r="U25" s="92">
        <f t="shared" si="0"/>
        <v>22</v>
      </c>
      <c r="V25" s="92">
        <f t="shared" si="0"/>
        <v>23</v>
      </c>
      <c r="W25" s="92">
        <f t="shared" si="0"/>
        <v>24</v>
      </c>
      <c r="X25" s="92">
        <f t="shared" si="0"/>
        <v>25</v>
      </c>
      <c r="Y25" s="92">
        <f t="shared" si="0"/>
        <v>26</v>
      </c>
      <c r="Z25" s="92">
        <f t="shared" si="0"/>
        <v>27</v>
      </c>
      <c r="AA25" s="92">
        <f t="shared" si="0"/>
        <v>28</v>
      </c>
      <c r="AB25" s="92">
        <f t="shared" si="0"/>
        <v>29</v>
      </c>
      <c r="AC25" s="92">
        <f t="shared" si="0"/>
        <v>30</v>
      </c>
      <c r="AD25" s="92">
        <f t="shared" si="0"/>
        <v>31</v>
      </c>
      <c r="AE25" s="92">
        <f t="shared" si="0"/>
        <v>32</v>
      </c>
      <c r="AF25" s="92">
        <f t="shared" si="0"/>
        <v>33</v>
      </c>
      <c r="AG25" s="92">
        <f t="shared" ref="AG25" si="1">AF25+1</f>
        <v>34</v>
      </c>
      <c r="AH25" s="92">
        <f t="shared" ref="AH25" si="2">AG25+1</f>
        <v>35</v>
      </c>
      <c r="AI25" s="92">
        <f t="shared" ref="AI25" si="3">AH25+1</f>
        <v>36</v>
      </c>
      <c r="AJ25" s="92">
        <f t="shared" ref="AJ25" si="4">AI25+1</f>
        <v>37</v>
      </c>
      <c r="AK25" s="92">
        <f t="shared" ref="AK25" si="5">AJ25+1</f>
        <v>38</v>
      </c>
      <c r="AL25" s="92">
        <f t="shared" ref="AL25" si="6">AK25+1</f>
        <v>39</v>
      </c>
      <c r="AM25" s="92">
        <f t="shared" ref="AM25" si="7">AL25+1</f>
        <v>40</v>
      </c>
      <c r="AN25" s="92">
        <f t="shared" ref="AN25" si="8">AM25+1</f>
        <v>41</v>
      </c>
      <c r="AO25" s="92">
        <f t="shared" ref="AO25" si="9">AN25+1</f>
        <v>42</v>
      </c>
      <c r="AP25" s="92">
        <f t="shared" ref="AP25" si="10">AO25+1</f>
        <v>43</v>
      </c>
      <c r="AQ25" s="92">
        <f t="shared" ref="AQ25" si="11">AP25+1</f>
        <v>44</v>
      </c>
      <c r="AR25" s="92">
        <f t="shared" ref="AR25" si="12">AQ25+1</f>
        <v>45</v>
      </c>
      <c r="AS25" s="92">
        <f t="shared" ref="AS25" si="13">AR25+1</f>
        <v>46</v>
      </c>
      <c r="AT25" s="92">
        <f t="shared" ref="AT25" si="14">AS25+1</f>
        <v>47</v>
      </c>
      <c r="AU25" s="92">
        <f t="shared" ref="AU25" si="15">AT25+1</f>
        <v>48</v>
      </c>
      <c r="AV25" s="92">
        <f t="shared" ref="AV25" si="16">AU25+1</f>
        <v>49</v>
      </c>
    </row>
    <row r="26" spans="1:48" s="209" customFormat="1" ht="60" x14ac:dyDescent="0.25">
      <c r="A26" s="316">
        <v>1</v>
      </c>
      <c r="B26" s="319" t="s">
        <v>287</v>
      </c>
      <c r="C26" s="319" t="s">
        <v>479</v>
      </c>
      <c r="D26" s="319" t="s">
        <v>519</v>
      </c>
      <c r="E26" s="322">
        <v>0</v>
      </c>
      <c r="F26" s="319">
        <v>0</v>
      </c>
      <c r="G26" s="319">
        <v>0</v>
      </c>
      <c r="H26" s="319">
        <v>0</v>
      </c>
      <c r="I26" s="319">
        <v>0</v>
      </c>
      <c r="J26" s="319">
        <v>0</v>
      </c>
      <c r="K26" s="319">
        <v>5.74</v>
      </c>
      <c r="L26" s="319">
        <v>0</v>
      </c>
      <c r="M26" s="198" t="s">
        <v>469</v>
      </c>
      <c r="N26" s="199" t="s">
        <v>469</v>
      </c>
      <c r="O26" s="350" t="s">
        <v>470</v>
      </c>
      <c r="P26" s="200">
        <v>10288.518</v>
      </c>
      <c r="Q26" s="198" t="s">
        <v>453</v>
      </c>
      <c r="R26" s="200">
        <v>10288.518</v>
      </c>
      <c r="S26" s="198" t="s">
        <v>454</v>
      </c>
      <c r="T26" s="198" t="s">
        <v>454</v>
      </c>
      <c r="U26" s="198">
        <v>2</v>
      </c>
      <c r="V26" s="198">
        <v>2</v>
      </c>
      <c r="W26" s="199" t="s">
        <v>471</v>
      </c>
      <c r="X26" s="201" t="s">
        <v>472</v>
      </c>
      <c r="Y26" s="202" t="s">
        <v>290</v>
      </c>
      <c r="Z26" s="203" t="s">
        <v>473</v>
      </c>
      <c r="AA26" s="203" t="s">
        <v>473</v>
      </c>
      <c r="AB26" s="200">
        <v>10126.11</v>
      </c>
      <c r="AC26" s="199" t="s">
        <v>474</v>
      </c>
      <c r="AD26" s="204">
        <v>12151.334999999999</v>
      </c>
      <c r="AE26" s="204"/>
      <c r="AF26" s="199">
        <v>32110356559</v>
      </c>
      <c r="AG26" s="205" t="s">
        <v>475</v>
      </c>
      <c r="AH26" s="206">
        <v>44351</v>
      </c>
      <c r="AI26" s="206">
        <v>44351</v>
      </c>
      <c r="AJ26" s="206">
        <v>44363</v>
      </c>
      <c r="AK26" s="206">
        <v>44393</v>
      </c>
      <c r="AL26" s="355" t="s">
        <v>466</v>
      </c>
      <c r="AM26" s="356"/>
      <c r="AN26" s="356"/>
      <c r="AO26" s="357"/>
      <c r="AP26" s="206">
        <v>44407</v>
      </c>
      <c r="AQ26" s="206">
        <v>44407</v>
      </c>
      <c r="AR26" s="206">
        <v>44407</v>
      </c>
      <c r="AS26" s="206">
        <v>44407</v>
      </c>
      <c r="AT26" s="206">
        <v>44561</v>
      </c>
      <c r="AU26" s="207"/>
      <c r="AV26" s="208" t="s">
        <v>500</v>
      </c>
    </row>
    <row r="27" spans="1:48" s="209" customFormat="1" ht="45" x14ac:dyDescent="0.25">
      <c r="A27" s="317"/>
      <c r="B27" s="320"/>
      <c r="C27" s="320"/>
      <c r="D27" s="320"/>
      <c r="E27" s="323"/>
      <c r="F27" s="320"/>
      <c r="G27" s="320"/>
      <c r="H27" s="320"/>
      <c r="I27" s="320"/>
      <c r="J27" s="320"/>
      <c r="K27" s="320"/>
      <c r="L27" s="320"/>
      <c r="M27" s="210" t="s">
        <v>501</v>
      </c>
      <c r="N27" s="210" t="s">
        <v>501</v>
      </c>
      <c r="O27" s="351"/>
      <c r="P27" s="211">
        <f>316201.891/1.2</f>
        <v>263501.57583333337</v>
      </c>
      <c r="Q27" s="210" t="s">
        <v>502</v>
      </c>
      <c r="R27" s="211">
        <f>P27</f>
        <v>263501.57583333337</v>
      </c>
      <c r="S27" s="210" t="s">
        <v>503</v>
      </c>
      <c r="T27" s="210" t="s">
        <v>503</v>
      </c>
      <c r="U27" s="210">
        <v>1</v>
      </c>
      <c r="V27" s="210">
        <v>1</v>
      </c>
      <c r="W27" s="212" t="s">
        <v>504</v>
      </c>
      <c r="X27" s="213">
        <v>263501.57583333337</v>
      </c>
      <c r="Y27" s="214" t="s">
        <v>290</v>
      </c>
      <c r="Z27" s="215">
        <v>1</v>
      </c>
      <c r="AA27" s="213">
        <v>263501.57583333337</v>
      </c>
      <c r="AB27" s="211">
        <f>AA27</f>
        <v>263501.57583333337</v>
      </c>
      <c r="AC27" s="212" t="s">
        <v>504</v>
      </c>
      <c r="AD27" s="216">
        <f>AB27*1.2</f>
        <v>316201.891</v>
      </c>
      <c r="AE27" s="216">
        <v>1293.5388600000001</v>
      </c>
      <c r="AF27" s="212">
        <v>32211786301</v>
      </c>
      <c r="AG27" s="217" t="s">
        <v>475</v>
      </c>
      <c r="AH27" s="218">
        <v>44858</v>
      </c>
      <c r="AI27" s="218">
        <v>44858</v>
      </c>
      <c r="AJ27" s="218">
        <v>44887</v>
      </c>
      <c r="AK27" s="218">
        <v>44890</v>
      </c>
      <c r="AL27" s="352" t="s">
        <v>466</v>
      </c>
      <c r="AM27" s="353"/>
      <c r="AN27" s="353"/>
      <c r="AO27" s="354"/>
      <c r="AP27" s="218">
        <v>44907</v>
      </c>
      <c r="AQ27" s="218">
        <v>44907</v>
      </c>
      <c r="AR27" s="218">
        <v>44907</v>
      </c>
      <c r="AS27" s="218">
        <v>44907</v>
      </c>
      <c r="AT27" s="218">
        <v>45290</v>
      </c>
      <c r="AU27" s="219"/>
      <c r="AV27" s="220" t="s">
        <v>514</v>
      </c>
    </row>
    <row r="28" spans="1:48" s="209" customFormat="1" ht="46.5" customHeight="1" x14ac:dyDescent="0.25">
      <c r="A28" s="318"/>
      <c r="B28" s="321"/>
      <c r="C28" s="321"/>
      <c r="D28" s="321"/>
      <c r="E28" s="324"/>
      <c r="F28" s="321"/>
      <c r="G28" s="321"/>
      <c r="H28" s="321"/>
      <c r="I28" s="321"/>
      <c r="J28" s="321"/>
      <c r="K28" s="321"/>
      <c r="L28" s="321"/>
      <c r="M28" s="221" t="s">
        <v>509</v>
      </c>
      <c r="N28" s="221" t="s">
        <v>509</v>
      </c>
      <c r="O28" s="222"/>
      <c r="P28" s="221">
        <v>562.63</v>
      </c>
      <c r="Q28" s="198" t="s">
        <v>502</v>
      </c>
      <c r="R28" s="221">
        <v>562.63</v>
      </c>
      <c r="S28" s="198" t="s">
        <v>301</v>
      </c>
      <c r="T28" s="198" t="s">
        <v>301</v>
      </c>
      <c r="U28" s="198" t="s">
        <v>301</v>
      </c>
      <c r="V28" s="198" t="s">
        <v>301</v>
      </c>
      <c r="W28" s="221" t="s">
        <v>510</v>
      </c>
      <c r="X28" s="221" t="s">
        <v>301</v>
      </c>
      <c r="Y28" s="202" t="s">
        <v>290</v>
      </c>
      <c r="Z28" s="221" t="s">
        <v>301</v>
      </c>
      <c r="AA28" s="221" t="s">
        <v>301</v>
      </c>
      <c r="AB28" s="221">
        <v>562.63</v>
      </c>
      <c r="AC28" s="221" t="s">
        <v>510</v>
      </c>
      <c r="AD28" s="221">
        <v>675.15</v>
      </c>
      <c r="AE28" s="228">
        <v>51.471550000000001</v>
      </c>
      <c r="AF28" s="358" t="s">
        <v>511</v>
      </c>
      <c r="AG28" s="359"/>
      <c r="AH28" s="359"/>
      <c r="AI28" s="359"/>
      <c r="AJ28" s="359"/>
      <c r="AK28" s="360"/>
      <c r="AL28" s="223" t="s">
        <v>301</v>
      </c>
      <c r="AM28" s="223" t="s">
        <v>301</v>
      </c>
      <c r="AN28" s="223" t="s">
        <v>301</v>
      </c>
      <c r="AO28" s="223" t="s">
        <v>301</v>
      </c>
      <c r="AP28" s="224">
        <v>45215</v>
      </c>
      <c r="AQ28" s="224">
        <v>45215</v>
      </c>
      <c r="AR28" s="224">
        <v>45215</v>
      </c>
      <c r="AS28" s="224">
        <v>45215</v>
      </c>
      <c r="AT28" s="224" t="s">
        <v>512</v>
      </c>
      <c r="AU28" s="221"/>
      <c r="AV28" s="221"/>
    </row>
  </sheetData>
  <mergeCells count="83">
    <mergeCell ref="F26:F28"/>
    <mergeCell ref="O26:O27"/>
    <mergeCell ref="AL27:AO27"/>
    <mergeCell ref="AL26:AO26"/>
    <mergeCell ref="G26:G28"/>
    <mergeCell ref="H26:H28"/>
    <mergeCell ref="I26:I28"/>
    <mergeCell ref="J26:J28"/>
    <mergeCell ref="K26:K28"/>
    <mergeCell ref="L26:L28"/>
    <mergeCell ref="AF28:AK28"/>
    <mergeCell ref="L23:L24"/>
    <mergeCell ref="S23:S24"/>
    <mergeCell ref="AF22:AK22"/>
    <mergeCell ref="AK23:AK24"/>
    <mergeCell ref="AH23:AI23"/>
    <mergeCell ref="AJ23:AJ24"/>
    <mergeCell ref="M22:M24"/>
    <mergeCell ref="F23:F24"/>
    <mergeCell ref="G23:G24"/>
    <mergeCell ref="H23:H24"/>
    <mergeCell ref="K23:K24"/>
    <mergeCell ref="I23:I24"/>
    <mergeCell ref="J23:J24"/>
    <mergeCell ref="AN23:AN24"/>
    <mergeCell ref="AO23:AO24"/>
    <mergeCell ref="N22:N24"/>
    <mergeCell ref="AP23:AP24"/>
    <mergeCell ref="AP22:AQ22"/>
    <mergeCell ref="X22:X24"/>
    <mergeCell ref="AL22:AO22"/>
    <mergeCell ref="R22:R24"/>
    <mergeCell ref="S22:T22"/>
    <mergeCell ref="U22:U24"/>
    <mergeCell ref="V22:V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0:AV20"/>
    <mergeCell ref="A17:AV17"/>
    <mergeCell ref="AD22:AD24"/>
    <mergeCell ref="AE22:AE24"/>
    <mergeCell ref="W22:W24"/>
    <mergeCell ref="A18:AV18"/>
    <mergeCell ref="A19:AV19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A26:A28"/>
    <mergeCell ref="B26:B28"/>
    <mergeCell ref="C26:C28"/>
    <mergeCell ref="D26:D28"/>
    <mergeCell ref="E26:E28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abSelected="1" view="pageBreakPreview" topLeftCell="A11" zoomScale="70" zoomScaleNormal="90" zoomScaleSheetLayoutView="70" workbookViewId="0">
      <selection activeCell="B28" sqref="B1:E1048576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62" t="str">
        <f>'1. паспорт местоположение'!$A$5</f>
        <v>Год раскрытия информации: 2025 год</v>
      </c>
      <c r="B5" s="362"/>
    </row>
    <row r="6" spans="1:2" ht="18.75" x14ac:dyDescent="0.3">
      <c r="A6" s="21"/>
      <c r="B6" s="21"/>
    </row>
    <row r="7" spans="1:2" x14ac:dyDescent="0.25">
      <c r="A7" s="363" t="s">
        <v>5</v>
      </c>
      <c r="B7" s="363"/>
    </row>
    <row r="8" spans="1:2" ht="18.75" x14ac:dyDescent="0.25">
      <c r="A8" s="58"/>
      <c r="B8" s="58"/>
    </row>
    <row r="9" spans="1:2" x14ac:dyDescent="0.25">
      <c r="A9" s="364" t="s">
        <v>287</v>
      </c>
      <c r="B9" s="364"/>
    </row>
    <row r="10" spans="1:2" x14ac:dyDescent="0.25">
      <c r="A10" s="238" t="s">
        <v>4</v>
      </c>
      <c r="B10" s="238"/>
    </row>
    <row r="11" spans="1:2" ht="18.75" x14ac:dyDescent="0.25">
      <c r="A11" s="58"/>
      <c r="B11" s="58"/>
    </row>
    <row r="12" spans="1:2" x14ac:dyDescent="0.25">
      <c r="A12" s="364" t="str">
        <f>'6.2. Паспорт фин осв ввод'!A11:K11</f>
        <v>M_Che424</v>
      </c>
      <c r="B12" s="364"/>
    </row>
    <row r="13" spans="1:2" x14ac:dyDescent="0.25">
      <c r="A13" s="238" t="s">
        <v>3</v>
      </c>
      <c r="B13" s="238"/>
    </row>
    <row r="14" spans="1:2" ht="18.75" x14ac:dyDescent="0.25">
      <c r="A14" s="1"/>
      <c r="B14" s="1"/>
    </row>
    <row r="15" spans="1:2" ht="57.75" customHeight="1" x14ac:dyDescent="0.25">
      <c r="A15" s="366" t="str">
        <f>'6.2. Паспорт фин осв ввод'!A14:K14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366"/>
    </row>
    <row r="16" spans="1:2" x14ac:dyDescent="0.25">
      <c r="A16" s="238" t="s">
        <v>2</v>
      </c>
      <c r="B16" s="238"/>
    </row>
    <row r="17" spans="1:9" x14ac:dyDescent="0.25">
      <c r="B17" s="82"/>
    </row>
    <row r="18" spans="1:9" ht="20.25" customHeight="1" x14ac:dyDescent="0.25">
      <c r="A18" s="365" t="s">
        <v>278</v>
      </c>
      <c r="B18" s="362"/>
    </row>
    <row r="19" spans="1:9" ht="10.5" customHeight="1" x14ac:dyDescent="0.25">
      <c r="B19" s="6"/>
    </row>
    <row r="20" spans="1:9" ht="10.5" customHeight="1" x14ac:dyDescent="0.25">
      <c r="B20" s="83"/>
    </row>
    <row r="21" spans="1:9" ht="90" x14ac:dyDescent="0.25">
      <c r="A21" s="143" t="s">
        <v>173</v>
      </c>
      <c r="B21" s="84" t="str">
        <f>'1. паспорт местоположение'!A15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</row>
    <row r="22" spans="1:9" x14ac:dyDescent="0.25">
      <c r="A22" s="143" t="s">
        <v>174</v>
      </c>
      <c r="B22" s="84" t="str">
        <f>'1. паспорт местоположение'!C27</f>
        <v>г.Грозный</v>
      </c>
    </row>
    <row r="23" spans="1:9" ht="30" x14ac:dyDescent="0.25">
      <c r="A23" s="143" t="s">
        <v>170</v>
      </c>
      <c r="B23" s="84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43" t="s">
        <v>175</v>
      </c>
      <c r="B24" s="85" t="s">
        <v>496</v>
      </c>
    </row>
    <row r="25" spans="1:9" x14ac:dyDescent="0.25">
      <c r="A25" s="144" t="s">
        <v>176</v>
      </c>
      <c r="B25" s="184">
        <f>VLOOKUP($A$12,'[1]6.2. отчет'!$D:$OM,400,0)</f>
        <v>2024</v>
      </c>
    </row>
    <row r="26" spans="1:9" x14ac:dyDescent="0.25">
      <c r="A26" s="144" t="s">
        <v>177</v>
      </c>
      <c r="B26" s="85" t="s">
        <v>497</v>
      </c>
      <c r="I26" s="86"/>
    </row>
    <row r="27" spans="1:9" ht="15.75" customHeight="1" x14ac:dyDescent="0.25">
      <c r="A27" s="145" t="s">
        <v>451</v>
      </c>
      <c r="B27" s="87">
        <f>'6.2. Паспорт фин осв ввод'!C24</f>
        <v>31.162212995799997</v>
      </c>
      <c r="C27" s="139"/>
    </row>
    <row r="28" spans="1:9" x14ac:dyDescent="0.25">
      <c r="A28" s="146" t="s">
        <v>178</v>
      </c>
      <c r="B28" s="146" t="s">
        <v>289</v>
      </c>
    </row>
    <row r="29" spans="1:9" x14ac:dyDescent="0.25">
      <c r="A29" s="145" t="s">
        <v>179</v>
      </c>
      <c r="B29" s="147">
        <f>B30</f>
        <v>28.341148655999998</v>
      </c>
    </row>
    <row r="30" spans="1:9" ht="20.25" customHeight="1" x14ac:dyDescent="0.25">
      <c r="A30" s="145" t="s">
        <v>180</v>
      </c>
      <c r="B30" s="147">
        <f>B36+B51</f>
        <v>28.341148655999998</v>
      </c>
    </row>
    <row r="31" spans="1:9" x14ac:dyDescent="0.25">
      <c r="A31" s="146" t="s">
        <v>181</v>
      </c>
      <c r="B31" s="146"/>
    </row>
    <row r="32" spans="1:9" ht="30" x14ac:dyDescent="0.25">
      <c r="A32" s="145" t="s">
        <v>182</v>
      </c>
      <c r="B32" s="87" t="s">
        <v>513</v>
      </c>
    </row>
    <row r="33" spans="1:2" ht="18.75" customHeight="1" x14ac:dyDescent="0.25">
      <c r="A33" s="146" t="s">
        <v>505</v>
      </c>
      <c r="B33" s="87">
        <f>'7. Паспорт отчет о закупке'!AD27/1000</f>
        <v>316.20189099999999</v>
      </c>
    </row>
    <row r="34" spans="1:2" ht="15" customHeight="1" x14ac:dyDescent="0.25">
      <c r="A34" s="146" t="s">
        <v>184</v>
      </c>
      <c r="B34" s="148">
        <f>28.69/B27</f>
        <v>0.92066632122265524</v>
      </c>
    </row>
    <row r="35" spans="1:2" x14ac:dyDescent="0.25">
      <c r="A35" s="146" t="s">
        <v>185</v>
      </c>
      <c r="B35" s="87">
        <v>25.870777199999999</v>
      </c>
    </row>
    <row r="36" spans="1:2" x14ac:dyDescent="0.25">
      <c r="A36" s="146" t="s">
        <v>186</v>
      </c>
      <c r="B36" s="87">
        <v>25.870777199999999</v>
      </c>
    </row>
    <row r="37" spans="1:2" ht="28.5" x14ac:dyDescent="0.25">
      <c r="A37" s="145" t="s">
        <v>187</v>
      </c>
      <c r="B37" s="146"/>
    </row>
    <row r="38" spans="1:2" x14ac:dyDescent="0.25">
      <c r="A38" s="146" t="s">
        <v>183</v>
      </c>
      <c r="B38" s="84"/>
    </row>
    <row r="39" spans="1:2" x14ac:dyDescent="0.25">
      <c r="A39" s="146" t="s">
        <v>184</v>
      </c>
      <c r="B39" s="84"/>
    </row>
    <row r="40" spans="1:2" x14ac:dyDescent="0.25">
      <c r="A40" s="146" t="s">
        <v>185</v>
      </c>
      <c r="B40" s="84"/>
    </row>
    <row r="41" spans="1:2" x14ac:dyDescent="0.25">
      <c r="A41" s="146" t="s">
        <v>186</v>
      </c>
      <c r="B41" s="84"/>
    </row>
    <row r="42" spans="1:2" ht="28.5" x14ac:dyDescent="0.25">
      <c r="A42" s="145" t="s">
        <v>188</v>
      </c>
      <c r="B42" s="147"/>
    </row>
    <row r="43" spans="1:2" x14ac:dyDescent="0.25">
      <c r="A43" s="146" t="s">
        <v>445</v>
      </c>
      <c r="B43" s="149"/>
    </row>
    <row r="44" spans="1:2" x14ac:dyDescent="0.25">
      <c r="A44" s="146" t="s">
        <v>184</v>
      </c>
      <c r="B44" s="150"/>
    </row>
    <row r="45" spans="1:2" x14ac:dyDescent="0.25">
      <c r="A45" s="146" t="s">
        <v>185</v>
      </c>
      <c r="B45" s="149"/>
    </row>
    <row r="46" spans="1:2" x14ac:dyDescent="0.25">
      <c r="A46" s="146" t="s">
        <v>186</v>
      </c>
      <c r="B46" s="149"/>
    </row>
    <row r="47" spans="1:2" s="171" customFormat="1" ht="42.75" x14ac:dyDescent="0.25">
      <c r="A47" s="170" t="s">
        <v>188</v>
      </c>
      <c r="B47" s="170" t="s">
        <v>506</v>
      </c>
    </row>
    <row r="48" spans="1:2" s="171" customFormat="1" x14ac:dyDescent="0.25">
      <c r="A48" s="172" t="s">
        <v>476</v>
      </c>
      <c r="B48" s="173">
        <f>'7. Паспорт отчет о закупке'!AD26/1000</f>
        <v>12.151335</v>
      </c>
    </row>
    <row r="49" spans="1:2" s="171" customFormat="1" x14ac:dyDescent="0.25">
      <c r="A49" s="172" t="s">
        <v>184</v>
      </c>
      <c r="B49" s="174">
        <f>B51/B27</f>
        <v>7.9274583494213111E-2</v>
      </c>
    </row>
    <row r="50" spans="1:2" s="171" customFormat="1" x14ac:dyDescent="0.25">
      <c r="A50" s="172" t="s">
        <v>185</v>
      </c>
      <c r="B50" s="175">
        <v>2.4703704518</v>
      </c>
    </row>
    <row r="51" spans="1:2" s="171" customFormat="1" x14ac:dyDescent="0.25">
      <c r="A51" s="172" t="s">
        <v>186</v>
      </c>
      <c r="B51" s="175">
        <v>2.4703714559999996</v>
      </c>
    </row>
    <row r="52" spans="1:2" s="171" customFormat="1" ht="28.5" x14ac:dyDescent="0.25">
      <c r="A52" s="170" t="s">
        <v>188</v>
      </c>
      <c r="B52" s="185" t="s">
        <v>508</v>
      </c>
    </row>
    <row r="53" spans="1:2" s="171" customFormat="1" x14ac:dyDescent="0.25">
      <c r="A53" s="172" t="s">
        <v>507</v>
      </c>
      <c r="B53" s="185">
        <f>'7. Паспорт отчет о закупке'!AD28/1000</f>
        <v>0.67515000000000003</v>
      </c>
    </row>
    <row r="54" spans="1:2" s="171" customFormat="1" x14ac:dyDescent="0.25">
      <c r="A54" s="172" t="s">
        <v>184</v>
      </c>
      <c r="B54" s="225">
        <f>B56/B29</f>
        <v>1.8256687697464228E-3</v>
      </c>
    </row>
    <row r="55" spans="1:2" s="171" customFormat="1" x14ac:dyDescent="0.25">
      <c r="A55" s="172" t="s">
        <v>185</v>
      </c>
      <c r="B55" s="185">
        <v>5.1741549999999997E-2</v>
      </c>
    </row>
    <row r="56" spans="1:2" s="171" customFormat="1" x14ac:dyDescent="0.25">
      <c r="A56" s="172" t="s">
        <v>186</v>
      </c>
      <c r="B56" s="185">
        <v>5.1741549999999997E-2</v>
      </c>
    </row>
    <row r="57" spans="1:2" ht="28.5" x14ac:dyDescent="0.25">
      <c r="A57" s="144" t="s">
        <v>189</v>
      </c>
      <c r="B57" s="151">
        <f>B59+B60+B61</f>
        <v>1.0017665734866148</v>
      </c>
    </row>
    <row r="58" spans="1:2" x14ac:dyDescent="0.25">
      <c r="A58" s="88" t="s">
        <v>181</v>
      </c>
      <c r="B58" s="152"/>
    </row>
    <row r="59" spans="1:2" x14ac:dyDescent="0.25">
      <c r="A59" s="88" t="s">
        <v>190</v>
      </c>
      <c r="B59" s="148">
        <f>B34</f>
        <v>0.92066632122265524</v>
      </c>
    </row>
    <row r="60" spans="1:2" x14ac:dyDescent="0.25">
      <c r="A60" s="88" t="s">
        <v>191</v>
      </c>
      <c r="B60" s="148">
        <v>0</v>
      </c>
    </row>
    <row r="61" spans="1:2" x14ac:dyDescent="0.25">
      <c r="A61" s="88" t="s">
        <v>192</v>
      </c>
      <c r="B61" s="148">
        <f>B49+B54</f>
        <v>8.1100252263959532E-2</v>
      </c>
    </row>
    <row r="62" spans="1:2" x14ac:dyDescent="0.25">
      <c r="A62" s="144" t="s">
        <v>455</v>
      </c>
      <c r="B62" s="181">
        <f>B63+B64</f>
        <v>0</v>
      </c>
    </row>
    <row r="63" spans="1:2" x14ac:dyDescent="0.25">
      <c r="A63" s="144" t="s">
        <v>456</v>
      </c>
      <c r="B63" s="153"/>
    </row>
    <row r="64" spans="1:2" x14ac:dyDescent="0.25">
      <c r="A64" s="144" t="s">
        <v>457</v>
      </c>
      <c r="B64" s="154">
        <v>0</v>
      </c>
    </row>
    <row r="65" spans="1:5" x14ac:dyDescent="0.25">
      <c r="A65" s="144" t="s">
        <v>193</v>
      </c>
      <c r="B65" s="155">
        <f>B66/$B$27</f>
        <v>0.91113199199385342</v>
      </c>
    </row>
    <row r="66" spans="1:5" x14ac:dyDescent="0.25">
      <c r="A66" s="144" t="s">
        <v>194</v>
      </c>
      <c r="B66" s="87">
        <f>'6.2. Паспорт фин осв ввод'!D24</f>
        <v>28.392889201799999</v>
      </c>
      <c r="C66" s="139">
        <f>B50+B35+B55</f>
        <v>28.392889201799999</v>
      </c>
      <c r="D66" s="142">
        <f>B66-C66</f>
        <v>0</v>
      </c>
      <c r="E66" s="141"/>
    </row>
    <row r="67" spans="1:5" x14ac:dyDescent="0.25">
      <c r="A67" s="144" t="s">
        <v>195</v>
      </c>
      <c r="B67" s="155">
        <f>$B68/'6.2. Паспорт фин осв ввод'!$C$30</f>
        <v>0.91113199492179864</v>
      </c>
      <c r="D67" s="142"/>
    </row>
    <row r="68" spans="1:5" x14ac:dyDescent="0.25">
      <c r="A68" s="144" t="s">
        <v>196</v>
      </c>
      <c r="B68" s="87">
        <f>'6.2. Паспорт фин осв ввод'!D30</f>
        <v>23.66074184</v>
      </c>
      <c r="C68" s="140">
        <f>B51/1.2+B36/1.2+B56/1.2</f>
        <v>23.660741838333333</v>
      </c>
      <c r="D68" s="142">
        <f>B68-C68</f>
        <v>1.666666804567285E-9</v>
      </c>
      <c r="E68" s="141"/>
    </row>
    <row r="69" spans="1:5" x14ac:dyDescent="0.25">
      <c r="A69" s="156" t="s">
        <v>197</v>
      </c>
      <c r="B69" s="88"/>
    </row>
    <row r="70" spans="1:5" x14ac:dyDescent="0.25">
      <c r="A70" s="157" t="s">
        <v>198</v>
      </c>
      <c r="B70" s="88" t="s">
        <v>287</v>
      </c>
    </row>
    <row r="71" spans="1:5" ht="30" x14ac:dyDescent="0.25">
      <c r="A71" s="157" t="s">
        <v>199</v>
      </c>
      <c r="B71" s="88" t="str">
        <f>B47</f>
        <v>ООО "ФИРМА ОРГРЭС" № 04-21-ПИР-ЧЭ от 30.07.2021г. (затраты по данному объекту составили 2,47 млн руб. с НДС)</v>
      </c>
    </row>
    <row r="72" spans="1:5" x14ac:dyDescent="0.25">
      <c r="A72" s="157" t="s">
        <v>200</v>
      </c>
      <c r="B72" s="88"/>
    </row>
    <row r="73" spans="1:5" x14ac:dyDescent="0.25">
      <c r="A73" s="157" t="s">
        <v>201</v>
      </c>
      <c r="B73" s="88"/>
    </row>
    <row r="74" spans="1:5" x14ac:dyDescent="0.25">
      <c r="A74" s="157" t="s">
        <v>202</v>
      </c>
      <c r="B74" s="88"/>
    </row>
    <row r="75" spans="1:5" ht="14.25" customHeight="1" x14ac:dyDescent="0.25">
      <c r="A75" s="88" t="s">
        <v>203</v>
      </c>
      <c r="B75" s="84" t="s">
        <v>290</v>
      </c>
    </row>
    <row r="76" spans="1:5" ht="28.5" x14ac:dyDescent="0.25">
      <c r="A76" s="144" t="s">
        <v>204</v>
      </c>
      <c r="B76" s="158">
        <f>B78+B79</f>
        <v>30</v>
      </c>
    </row>
    <row r="77" spans="1:5" x14ac:dyDescent="0.25">
      <c r="A77" s="88" t="s">
        <v>181</v>
      </c>
      <c r="B77" s="159"/>
    </row>
    <row r="78" spans="1:5" x14ac:dyDescent="0.25">
      <c r="A78" s="88" t="s">
        <v>205</v>
      </c>
      <c r="B78" s="159">
        <v>20</v>
      </c>
    </row>
    <row r="79" spans="1:5" x14ac:dyDescent="0.25">
      <c r="A79" s="88" t="s">
        <v>206</v>
      </c>
      <c r="B79" s="159">
        <v>10</v>
      </c>
    </row>
    <row r="80" spans="1:5" x14ac:dyDescent="0.25">
      <c r="A80" s="160" t="s">
        <v>207</v>
      </c>
      <c r="B80" s="84"/>
    </row>
    <row r="81" spans="1:2" x14ac:dyDescent="0.25">
      <c r="A81" s="144" t="s">
        <v>208</v>
      </c>
      <c r="B81" s="146"/>
    </row>
    <row r="82" spans="1:2" x14ac:dyDescent="0.25">
      <c r="A82" s="88" t="s">
        <v>209</v>
      </c>
      <c r="B82" s="84"/>
    </row>
    <row r="83" spans="1:2" x14ac:dyDescent="0.25">
      <c r="A83" s="88" t="s">
        <v>210</v>
      </c>
      <c r="B83" s="84"/>
    </row>
    <row r="84" spans="1:2" x14ac:dyDescent="0.25">
      <c r="A84" s="88" t="s">
        <v>211</v>
      </c>
      <c r="B84" s="84"/>
    </row>
    <row r="85" spans="1:2" ht="28.5" x14ac:dyDescent="0.25">
      <c r="A85" s="161" t="s">
        <v>212</v>
      </c>
      <c r="B85" s="88" t="str">
        <f>$B$26</f>
        <v>Строительство</v>
      </c>
    </row>
    <row r="86" spans="1:2" ht="28.5" x14ac:dyDescent="0.25">
      <c r="A86" s="144" t="s">
        <v>213</v>
      </c>
      <c r="B86" s="361"/>
    </row>
    <row r="87" spans="1:2" x14ac:dyDescent="0.25">
      <c r="A87" s="88" t="s">
        <v>214</v>
      </c>
      <c r="B87" s="361"/>
    </row>
    <row r="88" spans="1:2" x14ac:dyDescent="0.25">
      <c r="A88" s="88" t="s">
        <v>215</v>
      </c>
      <c r="B88" s="361"/>
    </row>
    <row r="89" spans="1:2" x14ac:dyDescent="0.25">
      <c r="A89" s="88" t="s">
        <v>216</v>
      </c>
      <c r="B89" s="361"/>
    </row>
    <row r="90" spans="1:2" x14ac:dyDescent="0.25">
      <c r="A90" s="88" t="s">
        <v>217</v>
      </c>
      <c r="B90" s="361"/>
    </row>
    <row r="91" spans="1:2" x14ac:dyDescent="0.25">
      <c r="A91" s="162" t="s">
        <v>218</v>
      </c>
      <c r="B91" s="361"/>
    </row>
  </sheetData>
  <mergeCells count="10">
    <mergeCell ref="B86:B9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U17" sqref="U17"/>
    </sheetView>
  </sheetViews>
  <sheetFormatPr defaultColWidth="9.140625" defaultRowHeight="15" x14ac:dyDescent="0.25"/>
  <cols>
    <col min="1" max="1" width="7.42578125" style="55" customWidth="1"/>
    <col min="2" max="2" width="35.85546875" style="55" customWidth="1"/>
    <col min="3" max="3" width="31.140625" style="55" customWidth="1"/>
    <col min="4" max="4" width="25" style="55" customWidth="1"/>
    <col min="5" max="5" width="50" style="55" customWidth="1"/>
    <col min="6" max="6" width="57" style="55" customWidth="1"/>
    <col min="7" max="7" width="57.5703125" style="55" customWidth="1"/>
    <col min="8" max="10" width="20.5703125" style="55" customWidth="1"/>
    <col min="11" max="11" width="16" style="55" customWidth="1"/>
    <col min="12" max="12" width="20.5703125" style="55" customWidth="1"/>
    <col min="13" max="13" width="21.28515625" style="55" customWidth="1"/>
    <col min="14" max="14" width="23.85546875" style="55" customWidth="1"/>
    <col min="15" max="15" width="17.85546875" style="55" customWidth="1"/>
    <col min="16" max="16" width="23.85546875" style="55" customWidth="1"/>
    <col min="17" max="17" width="58" style="55" customWidth="1"/>
    <col min="18" max="18" width="27" style="55" customWidth="1"/>
    <col min="19" max="19" width="43" style="55" customWidth="1"/>
    <col min="20" max="16384" width="9.140625" style="55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32" t="str">
        <f>'1. паспорт местоположение'!$A$5</f>
        <v>Год раскрытия информации: 2025 год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</row>
    <row r="5" spans="1:24" s="2" customFormat="1" ht="15.75" x14ac:dyDescent="0.2">
      <c r="A5" s="28"/>
    </row>
    <row r="6" spans="1:24" s="2" customFormat="1" ht="18.75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</row>
    <row r="7" spans="1:24" s="2" customFormat="1" ht="18.75" x14ac:dyDescent="0.2">
      <c r="A7" s="236"/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</row>
    <row r="8" spans="1:24" s="2" customFormat="1" ht="18.75" customHeight="1" x14ac:dyDescent="0.2">
      <c r="A8" s="237" t="s">
        <v>309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</row>
    <row r="9" spans="1:24" s="2" customFormat="1" ht="18.75" customHeight="1" x14ac:dyDescent="0.2">
      <c r="A9" s="238" t="s">
        <v>4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</row>
    <row r="10" spans="1:24" s="2" customFormat="1" ht="18.75" x14ac:dyDescent="0.2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</row>
    <row r="11" spans="1:24" s="2" customFormat="1" ht="18.75" customHeight="1" x14ac:dyDescent="0.2">
      <c r="A11" s="237" t="s">
        <v>468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</row>
    <row r="12" spans="1:24" s="2" customFormat="1" ht="18.75" customHeight="1" x14ac:dyDescent="0.2">
      <c r="A12" s="238" t="s">
        <v>3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</row>
    <row r="13" spans="1:24" s="39" customFormat="1" ht="15.75" customHeight="1" x14ac:dyDescent="0.2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</row>
    <row r="14" spans="1:24" s="40" customFormat="1" ht="15.75" x14ac:dyDescent="0.2">
      <c r="A14" s="237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</row>
    <row r="15" spans="1:24" s="40" customFormat="1" ht="15" customHeight="1" x14ac:dyDescent="0.2">
      <c r="A15" s="238" t="s">
        <v>2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</row>
    <row r="16" spans="1:24" s="40" customFormat="1" ht="15" customHeight="1" x14ac:dyDescent="0.2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64"/>
      <c r="U16" s="64"/>
      <c r="V16" s="64"/>
      <c r="W16" s="64"/>
      <c r="X16" s="64"/>
    </row>
    <row r="17" spans="1:27" s="40" customFormat="1" ht="45.75" customHeight="1" x14ac:dyDescent="0.2">
      <c r="A17" s="247" t="s">
        <v>458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73"/>
      <c r="U17" s="73"/>
      <c r="V17" s="73"/>
      <c r="W17" s="73"/>
      <c r="X17" s="73"/>
      <c r="Y17" s="73"/>
      <c r="Z17" s="73"/>
      <c r="AA17" s="73"/>
    </row>
    <row r="18" spans="1:27" s="40" customFormat="1" ht="15" customHeight="1" x14ac:dyDescent="0.2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64"/>
      <c r="U18" s="64"/>
      <c r="V18" s="64"/>
      <c r="W18" s="64"/>
      <c r="X18" s="64"/>
    </row>
    <row r="19" spans="1:27" s="40" customFormat="1" ht="54" customHeight="1" x14ac:dyDescent="0.2">
      <c r="A19" s="241" t="s">
        <v>1</v>
      </c>
      <c r="B19" s="241" t="s">
        <v>310</v>
      </c>
      <c r="C19" s="244" t="s">
        <v>311</v>
      </c>
      <c r="D19" s="241" t="s">
        <v>312</v>
      </c>
      <c r="E19" s="241" t="s">
        <v>313</v>
      </c>
      <c r="F19" s="241" t="s">
        <v>314</v>
      </c>
      <c r="G19" s="241" t="s">
        <v>315</v>
      </c>
      <c r="H19" s="241" t="s">
        <v>316</v>
      </c>
      <c r="I19" s="241" t="s">
        <v>317</v>
      </c>
      <c r="J19" s="241" t="s">
        <v>318</v>
      </c>
      <c r="K19" s="241" t="s">
        <v>319</v>
      </c>
      <c r="L19" s="241" t="s">
        <v>320</v>
      </c>
      <c r="M19" s="241" t="s">
        <v>321</v>
      </c>
      <c r="N19" s="241" t="s">
        <v>322</v>
      </c>
      <c r="O19" s="241" t="s">
        <v>323</v>
      </c>
      <c r="P19" s="241" t="s">
        <v>324</v>
      </c>
      <c r="Q19" s="241" t="s">
        <v>325</v>
      </c>
      <c r="R19" s="241"/>
      <c r="S19" s="246" t="s">
        <v>326</v>
      </c>
      <c r="T19" s="64"/>
      <c r="U19" s="64"/>
      <c r="V19" s="64"/>
      <c r="W19" s="64"/>
      <c r="X19" s="64"/>
    </row>
    <row r="20" spans="1:27" s="40" customFormat="1" ht="180.75" customHeight="1" x14ac:dyDescent="0.2">
      <c r="A20" s="241"/>
      <c r="B20" s="241"/>
      <c r="C20" s="245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102" t="s">
        <v>327</v>
      </c>
      <c r="R20" s="41" t="s">
        <v>328</v>
      </c>
      <c r="S20" s="246"/>
      <c r="T20" s="66"/>
      <c r="U20" s="66"/>
      <c r="V20" s="66"/>
      <c r="W20" s="66"/>
      <c r="X20" s="66"/>
      <c r="Y20" s="79"/>
      <c r="Z20" s="79"/>
      <c r="AA20" s="79"/>
    </row>
    <row r="21" spans="1:27" s="40" customFormat="1" ht="18.75" x14ac:dyDescent="0.2">
      <c r="A21" s="102">
        <v>1</v>
      </c>
      <c r="B21" s="126">
        <v>2</v>
      </c>
      <c r="C21" s="102">
        <v>3</v>
      </c>
      <c r="D21" s="126">
        <v>4</v>
      </c>
      <c r="E21" s="102">
        <v>5</v>
      </c>
      <c r="F21" s="126">
        <v>6</v>
      </c>
      <c r="G21" s="102">
        <v>7</v>
      </c>
      <c r="H21" s="126">
        <v>8</v>
      </c>
      <c r="I21" s="102">
        <v>9</v>
      </c>
      <c r="J21" s="126">
        <v>10</v>
      </c>
      <c r="K21" s="102">
        <v>11</v>
      </c>
      <c r="L21" s="126">
        <v>12</v>
      </c>
      <c r="M21" s="102">
        <v>13</v>
      </c>
      <c r="N21" s="126">
        <v>14</v>
      </c>
      <c r="O21" s="102">
        <v>15</v>
      </c>
      <c r="P21" s="126">
        <v>16</v>
      </c>
      <c r="Q21" s="102">
        <v>17</v>
      </c>
      <c r="R21" s="126">
        <v>18</v>
      </c>
      <c r="S21" s="102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32" customFormat="1" ht="31.5" x14ac:dyDescent="0.2">
      <c r="A22" s="127">
        <v>1</v>
      </c>
      <c r="B22" s="128" t="s">
        <v>490</v>
      </c>
      <c r="C22" s="128" t="s">
        <v>449</v>
      </c>
      <c r="D22" s="128" t="str">
        <f>IF(B22="нд","нд",IF('3.3 паспорт описание'!C30="Объект введен на основные фонды",'3.3 паспорт описание'!C30,"в работе"))</f>
        <v>в работе</v>
      </c>
      <c r="E22" s="63" t="s">
        <v>301</v>
      </c>
      <c r="F22" s="128" t="s">
        <v>491</v>
      </c>
      <c r="G22" s="128" t="s">
        <v>301</v>
      </c>
      <c r="H22" s="128">
        <v>5.6999999999999993</v>
      </c>
      <c r="I22" s="129">
        <v>1</v>
      </c>
      <c r="J22" s="128">
        <v>6.6999999999999993</v>
      </c>
      <c r="K22" s="63" t="s">
        <v>301</v>
      </c>
      <c r="L22" s="63" t="s">
        <v>301</v>
      </c>
      <c r="M22" s="128" t="s">
        <v>301</v>
      </c>
      <c r="N22" s="63" t="s">
        <v>301</v>
      </c>
      <c r="O22" s="63" t="s">
        <v>301</v>
      </c>
      <c r="P22" s="63" t="s">
        <v>301</v>
      </c>
      <c r="Q22" s="63" t="s">
        <v>301</v>
      </c>
      <c r="R22" s="63" t="s">
        <v>301</v>
      </c>
      <c r="S22" s="128">
        <v>249.958416</v>
      </c>
      <c r="T22" s="130"/>
      <c r="U22" s="130"/>
      <c r="V22" s="130"/>
      <c r="W22" s="130"/>
      <c r="X22" s="130"/>
      <c r="Y22" s="131"/>
      <c r="Z22" s="131"/>
      <c r="AA22" s="131"/>
    </row>
    <row r="23" spans="1:27" s="132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33"/>
      <c r="S23" s="133"/>
      <c r="T23" s="130"/>
      <c r="U23" s="130"/>
      <c r="V23" s="130"/>
      <c r="W23" s="131"/>
      <c r="X23" s="131"/>
      <c r="Y23" s="131"/>
      <c r="Z23" s="131"/>
      <c r="AA23" s="131"/>
    </row>
    <row r="24" spans="1:27" ht="20.25" customHeight="1" x14ac:dyDescent="0.25">
      <c r="A24" s="134"/>
      <c r="B24" s="128" t="s">
        <v>448</v>
      </c>
      <c r="C24" s="128"/>
      <c r="D24" s="128"/>
      <c r="E24" s="134" t="s">
        <v>449</v>
      </c>
      <c r="F24" s="134" t="s">
        <v>449</v>
      </c>
      <c r="G24" s="134" t="s">
        <v>449</v>
      </c>
      <c r="H24" s="134"/>
      <c r="I24" s="134"/>
      <c r="J24" s="134"/>
      <c r="K24" s="134"/>
      <c r="L24" s="134"/>
      <c r="M24" s="134"/>
      <c r="N24" s="134"/>
      <c r="O24" s="134"/>
      <c r="P24" s="134"/>
      <c r="Q24" s="135"/>
      <c r="R24" s="136"/>
      <c r="S24" s="136"/>
      <c r="T24" s="54"/>
      <c r="U24" s="54"/>
      <c r="V24" s="54"/>
      <c r="W24" s="54"/>
      <c r="X24" s="54"/>
      <c r="Y24" s="54"/>
      <c r="Z24" s="54"/>
      <c r="AA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4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3" customWidth="1"/>
    <col min="2" max="2" width="8.7109375" style="43" customWidth="1"/>
    <col min="3" max="3" width="26" style="43" customWidth="1"/>
    <col min="4" max="4" width="16.140625" style="43" customWidth="1"/>
    <col min="5" max="5" width="11.140625" style="43" customWidth="1"/>
    <col min="6" max="6" width="11" style="43" customWidth="1"/>
    <col min="7" max="7" width="8.7109375" style="43" customWidth="1"/>
    <col min="8" max="8" width="11.28515625" style="43" customWidth="1"/>
    <col min="9" max="9" width="7.28515625" style="43" customWidth="1"/>
    <col min="10" max="10" width="9.28515625" style="43" customWidth="1"/>
    <col min="11" max="11" width="10.28515625" style="43" customWidth="1"/>
    <col min="12" max="15" width="8.7109375" style="43" customWidth="1"/>
    <col min="16" max="16" width="19.42578125" style="43" customWidth="1"/>
    <col min="17" max="17" width="21.7109375" style="43" customWidth="1"/>
    <col min="18" max="18" width="22" style="43" customWidth="1"/>
    <col min="19" max="19" width="19.7109375" style="43" customWidth="1"/>
    <col min="20" max="20" width="18.42578125" style="43" customWidth="1"/>
    <col min="21" max="237" width="10.7109375" style="43"/>
    <col min="238" max="242" width="15.7109375" style="43" customWidth="1"/>
    <col min="243" max="246" width="12.7109375" style="43" customWidth="1"/>
    <col min="247" max="250" width="15.7109375" style="43" customWidth="1"/>
    <col min="251" max="251" width="22.85546875" style="43" customWidth="1"/>
    <col min="252" max="252" width="20.7109375" style="43" customWidth="1"/>
    <col min="253" max="253" width="16.7109375" style="43" customWidth="1"/>
    <col min="254" max="16384" width="10.7109375" style="43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32" t="str">
        <f>'1. паспорт местоположение'!$A$5</f>
        <v>Год раскрытия информации: 2025 год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s="2" customFormat="1" x14ac:dyDescent="0.2">
      <c r="A7" s="28"/>
    </row>
    <row r="8" spans="1:20" s="2" customFormat="1" ht="18.75" x14ac:dyDescent="0.2">
      <c r="A8" s="236" t="s">
        <v>5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</row>
    <row r="9" spans="1:20" s="2" customFormat="1" ht="18.75" x14ac:dyDescent="0.2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</row>
    <row r="10" spans="1:20" s="2" customFormat="1" ht="18.75" customHeight="1" x14ac:dyDescent="0.2">
      <c r="A10" s="237" t="s">
        <v>309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</row>
    <row r="11" spans="1:20" s="2" customFormat="1" ht="18.75" customHeight="1" x14ac:dyDescent="0.2">
      <c r="A11" s="238" t="s">
        <v>4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s="2" customFormat="1" ht="18.75" x14ac:dyDescent="0.2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</row>
    <row r="13" spans="1:20" s="2" customFormat="1" ht="18.75" customHeight="1" x14ac:dyDescent="0.2">
      <c r="A13" s="237" t="str">
        <f>'1. паспорт местоположение'!A12:C12</f>
        <v>M_Che424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</row>
    <row r="14" spans="1:20" s="2" customFormat="1" ht="18.75" customHeight="1" x14ac:dyDescent="0.2">
      <c r="A14" s="238" t="s">
        <v>3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s="39" customFormat="1" ht="15.75" customHeight="1" x14ac:dyDescent="0.2">
      <c r="A15" s="240"/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</row>
    <row r="16" spans="1:20" s="40" customFormat="1" ht="52.5" customHeight="1" x14ac:dyDescent="0.2">
      <c r="A16" s="239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</row>
    <row r="17" spans="1:113" s="40" customFormat="1" ht="15" customHeight="1" x14ac:dyDescent="0.2">
      <c r="A17" s="238" t="s">
        <v>2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113" s="40" customFormat="1" ht="15" customHeight="1" x14ac:dyDescent="0.2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</row>
    <row r="19" spans="1:113" s="40" customFormat="1" ht="15" customHeight="1" x14ac:dyDescent="0.2">
      <c r="A19" s="248" t="s">
        <v>329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</row>
    <row r="20" spans="1:113" s="42" customFormat="1" ht="21" customHeight="1" x14ac:dyDescent="0.25">
      <c r="A20" s="260"/>
      <c r="B20" s="260"/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</row>
    <row r="21" spans="1:113" ht="46.5" customHeight="1" x14ac:dyDescent="0.25">
      <c r="A21" s="261" t="s">
        <v>1</v>
      </c>
      <c r="B21" s="250" t="s">
        <v>330</v>
      </c>
      <c r="C21" s="251"/>
      <c r="D21" s="254" t="s">
        <v>331</v>
      </c>
      <c r="E21" s="250" t="s">
        <v>332</v>
      </c>
      <c r="F21" s="251"/>
      <c r="G21" s="250" t="s">
        <v>333</v>
      </c>
      <c r="H21" s="251"/>
      <c r="I21" s="250" t="s">
        <v>334</v>
      </c>
      <c r="J21" s="251"/>
      <c r="K21" s="254" t="s">
        <v>335</v>
      </c>
      <c r="L21" s="250" t="s">
        <v>336</v>
      </c>
      <c r="M21" s="251"/>
      <c r="N21" s="250" t="s">
        <v>358</v>
      </c>
      <c r="O21" s="251"/>
      <c r="P21" s="254" t="s">
        <v>337</v>
      </c>
      <c r="Q21" s="257" t="s">
        <v>338</v>
      </c>
      <c r="R21" s="258"/>
      <c r="S21" s="257" t="s">
        <v>339</v>
      </c>
      <c r="T21" s="259"/>
    </row>
    <row r="22" spans="1:113" ht="204.75" customHeight="1" x14ac:dyDescent="0.25">
      <c r="A22" s="262"/>
      <c r="B22" s="252"/>
      <c r="C22" s="253"/>
      <c r="D22" s="256"/>
      <c r="E22" s="252"/>
      <c r="F22" s="253"/>
      <c r="G22" s="252"/>
      <c r="H22" s="253"/>
      <c r="I22" s="252"/>
      <c r="J22" s="253"/>
      <c r="K22" s="255"/>
      <c r="L22" s="252"/>
      <c r="M22" s="253"/>
      <c r="N22" s="252"/>
      <c r="O22" s="253"/>
      <c r="P22" s="255"/>
      <c r="Q22" s="44" t="s">
        <v>340</v>
      </c>
      <c r="R22" s="44" t="s">
        <v>341</v>
      </c>
      <c r="S22" s="44" t="s">
        <v>342</v>
      </c>
      <c r="T22" s="44" t="s">
        <v>343</v>
      </c>
    </row>
    <row r="23" spans="1:113" ht="51.75" customHeight="1" x14ac:dyDescent="0.25">
      <c r="A23" s="263"/>
      <c r="B23" s="44" t="s">
        <v>344</v>
      </c>
      <c r="C23" s="44" t="s">
        <v>345</v>
      </c>
      <c r="D23" s="255"/>
      <c r="E23" s="44" t="s">
        <v>344</v>
      </c>
      <c r="F23" s="44" t="s">
        <v>345</v>
      </c>
      <c r="G23" s="44" t="s">
        <v>344</v>
      </c>
      <c r="H23" s="44" t="s">
        <v>345</v>
      </c>
      <c r="I23" s="44" t="s">
        <v>344</v>
      </c>
      <c r="J23" s="44" t="s">
        <v>345</v>
      </c>
      <c r="K23" s="44" t="s">
        <v>344</v>
      </c>
      <c r="L23" s="44" t="s">
        <v>344</v>
      </c>
      <c r="M23" s="44" t="s">
        <v>345</v>
      </c>
      <c r="N23" s="44" t="s">
        <v>344</v>
      </c>
      <c r="O23" s="44" t="s">
        <v>345</v>
      </c>
      <c r="P23" s="67" t="s">
        <v>344</v>
      </c>
      <c r="Q23" s="44" t="s">
        <v>344</v>
      </c>
      <c r="R23" s="44" t="s">
        <v>344</v>
      </c>
      <c r="S23" s="44" t="s">
        <v>344</v>
      </c>
      <c r="T23" s="44" t="s">
        <v>344</v>
      </c>
    </row>
    <row r="24" spans="1:113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42" customFormat="1" ht="54" customHeight="1" x14ac:dyDescent="0.25">
      <c r="A25" s="46">
        <v>1</v>
      </c>
      <c r="B25" s="47" t="s">
        <v>301</v>
      </c>
      <c r="C25" s="47" t="s">
        <v>301</v>
      </c>
      <c r="D25" s="47" t="s">
        <v>301</v>
      </c>
      <c r="E25" s="47" t="s">
        <v>301</v>
      </c>
      <c r="F25" s="47" t="s">
        <v>301</v>
      </c>
      <c r="G25" s="47" t="s">
        <v>301</v>
      </c>
      <c r="H25" s="47" t="s">
        <v>301</v>
      </c>
      <c r="I25" s="47" t="s">
        <v>301</v>
      </c>
      <c r="J25" s="47" t="s">
        <v>301</v>
      </c>
      <c r="K25" s="47" t="s">
        <v>301</v>
      </c>
      <c r="L25" s="47" t="s">
        <v>301</v>
      </c>
      <c r="M25" s="47" t="s">
        <v>301</v>
      </c>
      <c r="N25" s="47" t="s">
        <v>301</v>
      </c>
      <c r="O25" s="47" t="s">
        <v>301</v>
      </c>
      <c r="P25" s="47" t="s">
        <v>301</v>
      </c>
      <c r="Q25" s="47" t="s">
        <v>301</v>
      </c>
      <c r="R25" s="47" t="s">
        <v>301</v>
      </c>
      <c r="S25" s="47" t="s">
        <v>301</v>
      </c>
      <c r="T25" s="47" t="s">
        <v>301</v>
      </c>
    </row>
    <row r="26" spans="1:113" ht="3" customHeight="1" x14ac:dyDescent="0.25"/>
    <row r="27" spans="1:113" s="119" customFormat="1" ht="12.75" x14ac:dyDescent="0.2">
      <c r="B27" s="118"/>
      <c r="C27" s="118"/>
      <c r="K27" s="118"/>
    </row>
    <row r="28" spans="1:113" s="119" customFormat="1" x14ac:dyDescent="0.25">
      <c r="B28" s="121" t="s">
        <v>346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</row>
    <row r="29" spans="1:113" x14ac:dyDescent="0.25">
      <c r="B29" s="249" t="s">
        <v>347</v>
      </c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  <c r="P29" s="249"/>
      <c r="Q29" s="249"/>
      <c r="R29" s="249"/>
    </row>
    <row r="30" spans="1:113" x14ac:dyDescent="0.25"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</row>
    <row r="31" spans="1:113" x14ac:dyDescent="0.25">
      <c r="B31" s="122" t="s">
        <v>348</v>
      </c>
      <c r="C31" s="122"/>
      <c r="D31" s="122"/>
      <c r="E31" s="122"/>
      <c r="F31" s="123"/>
      <c r="G31" s="123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4"/>
      <c r="T31" s="124"/>
      <c r="U31" s="124"/>
      <c r="V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/>
      <c r="DG31" s="124"/>
      <c r="DH31" s="124"/>
      <c r="DI31" s="124"/>
    </row>
    <row r="32" spans="1:113" x14ac:dyDescent="0.25">
      <c r="B32" s="122" t="s">
        <v>349</v>
      </c>
      <c r="C32" s="122"/>
      <c r="D32" s="122"/>
      <c r="E32" s="122"/>
      <c r="F32" s="123"/>
      <c r="G32" s="123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</row>
    <row r="33" spans="2:113" s="123" customFormat="1" x14ac:dyDescent="0.25">
      <c r="B33" s="122" t="s">
        <v>350</v>
      </c>
      <c r="C33" s="122"/>
      <c r="D33" s="122"/>
      <c r="E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</row>
    <row r="34" spans="2:113" s="123" customFormat="1" x14ac:dyDescent="0.25">
      <c r="B34" s="122" t="s">
        <v>351</v>
      </c>
      <c r="C34" s="122"/>
      <c r="D34" s="122"/>
      <c r="E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</row>
    <row r="35" spans="2:113" s="123" customFormat="1" x14ac:dyDescent="0.25">
      <c r="B35" s="122" t="s">
        <v>352</v>
      </c>
      <c r="C35" s="122"/>
      <c r="D35" s="122"/>
      <c r="E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5"/>
      <c r="DF35" s="125"/>
      <c r="DG35" s="125"/>
      <c r="DH35" s="125"/>
      <c r="DI35" s="125"/>
    </row>
    <row r="36" spans="2:113" s="123" customFormat="1" x14ac:dyDescent="0.25">
      <c r="B36" s="122" t="s">
        <v>353</v>
      </c>
      <c r="C36" s="122"/>
      <c r="D36" s="122"/>
      <c r="E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</row>
    <row r="37" spans="2:113" s="123" customFormat="1" x14ac:dyDescent="0.25">
      <c r="B37" s="122" t="s">
        <v>354</v>
      </c>
      <c r="C37" s="122"/>
      <c r="D37" s="122"/>
      <c r="E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5"/>
      <c r="DB37" s="125"/>
      <c r="DC37" s="125"/>
      <c r="DD37" s="125"/>
      <c r="DE37" s="125"/>
      <c r="DF37" s="125"/>
      <c r="DG37" s="125"/>
      <c r="DH37" s="125"/>
      <c r="DI37" s="125"/>
    </row>
    <row r="38" spans="2:113" s="123" customFormat="1" x14ac:dyDescent="0.25">
      <c r="B38" s="122" t="s">
        <v>355</v>
      </c>
      <c r="C38" s="122"/>
      <c r="D38" s="122"/>
      <c r="E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</row>
    <row r="39" spans="2:113" s="123" customFormat="1" x14ac:dyDescent="0.25">
      <c r="B39" s="122" t="s">
        <v>356</v>
      </c>
      <c r="C39" s="122"/>
      <c r="D39" s="122"/>
      <c r="E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25"/>
      <c r="BW39" s="125"/>
      <c r="BX39" s="125"/>
      <c r="BY39" s="125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125"/>
      <c r="CY39" s="125"/>
      <c r="CZ39" s="125"/>
      <c r="DA39" s="125"/>
      <c r="DB39" s="125"/>
      <c r="DC39" s="125"/>
      <c r="DD39" s="125"/>
      <c r="DE39" s="125"/>
      <c r="DF39" s="125"/>
      <c r="DG39" s="125"/>
      <c r="DH39" s="125"/>
      <c r="DI39" s="125"/>
    </row>
    <row r="40" spans="2:113" s="123" customFormat="1" x14ac:dyDescent="0.25">
      <c r="B40" s="122" t="s">
        <v>357</v>
      </c>
      <c r="C40" s="122"/>
      <c r="D40" s="122"/>
      <c r="E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25"/>
      <c r="BW40" s="125"/>
      <c r="BX40" s="125"/>
      <c r="BY40" s="125"/>
      <c r="BZ40" s="125"/>
      <c r="CA40" s="125"/>
      <c r="CB40" s="125"/>
      <c r="CC40" s="125"/>
      <c r="CD40" s="125"/>
      <c r="CE40" s="125"/>
      <c r="CF40" s="125"/>
      <c r="CG40" s="125"/>
      <c r="CH40" s="125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125"/>
      <c r="CY40" s="125"/>
      <c r="CZ40" s="125"/>
      <c r="DA40" s="125"/>
      <c r="DB40" s="125"/>
      <c r="DC40" s="125"/>
      <c r="DD40" s="125"/>
      <c r="DE40" s="125"/>
      <c r="DF40" s="125"/>
      <c r="DG40" s="125"/>
      <c r="DH40" s="125"/>
      <c r="DI40" s="125"/>
    </row>
    <row r="41" spans="2:113" s="123" customFormat="1" x14ac:dyDescent="0.25">
      <c r="Q41" s="122"/>
      <c r="R41" s="122"/>
      <c r="S41" s="122"/>
      <c r="T41" s="122"/>
      <c r="U41" s="122"/>
      <c r="V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5"/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5"/>
      <c r="DA41" s="125"/>
      <c r="DB41" s="125"/>
      <c r="DC41" s="125"/>
      <c r="DD41" s="125"/>
      <c r="DE41" s="125"/>
      <c r="DF41" s="125"/>
      <c r="DG41" s="125"/>
      <c r="DH41" s="125"/>
      <c r="DI41" s="125"/>
    </row>
    <row r="42" spans="2:113" s="123" customFormat="1" x14ac:dyDescent="0.25"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25"/>
      <c r="BW42" s="125"/>
      <c r="BX42" s="125"/>
      <c r="BY42" s="125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125"/>
      <c r="CY42" s="125"/>
      <c r="CZ42" s="125"/>
      <c r="DA42" s="125"/>
      <c r="DB42" s="125"/>
      <c r="DC42" s="125"/>
      <c r="DD42" s="125"/>
      <c r="DE42" s="125"/>
      <c r="DF42" s="125"/>
      <c r="DG42" s="125"/>
      <c r="DH42" s="125"/>
      <c r="DI42" s="125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3" customWidth="1"/>
    <col min="4" max="4" width="11.5703125" style="43" customWidth="1"/>
    <col min="5" max="5" width="11.85546875" style="43" customWidth="1"/>
    <col min="6" max="6" width="8.7109375" style="43" customWidth="1"/>
    <col min="7" max="7" width="10.28515625" style="43" customWidth="1"/>
    <col min="8" max="8" width="8.7109375" style="43" customWidth="1"/>
    <col min="9" max="9" width="8.28515625" style="43" customWidth="1"/>
    <col min="10" max="10" width="20.140625" style="43" customWidth="1"/>
    <col min="11" max="11" width="11.140625" style="43" customWidth="1"/>
    <col min="12" max="12" width="8.85546875" style="43" customWidth="1"/>
    <col min="13" max="13" width="8.7109375" style="43" customWidth="1"/>
    <col min="14" max="14" width="13.7109375" style="43" customWidth="1"/>
    <col min="15" max="16" width="8.7109375" style="43" customWidth="1"/>
    <col min="17" max="17" width="11.85546875" style="43" customWidth="1"/>
    <col min="18" max="18" width="12" style="43" customWidth="1"/>
    <col min="19" max="19" width="18.28515625" style="43" customWidth="1"/>
    <col min="20" max="20" width="22.42578125" style="43" customWidth="1"/>
    <col min="21" max="21" width="30.7109375" style="43" customWidth="1"/>
    <col min="22" max="23" width="8.7109375" style="43" customWidth="1"/>
    <col min="24" max="24" width="24.5703125" style="43" customWidth="1"/>
    <col min="25" max="25" width="15.28515625" style="43" customWidth="1"/>
    <col min="26" max="26" width="18.5703125" style="43" customWidth="1"/>
    <col min="27" max="27" width="19.140625" style="43" customWidth="1"/>
    <col min="28" max="240" width="10.7109375" style="43" customWidth="1"/>
    <col min="241" max="242" width="15.7109375" style="43" customWidth="1"/>
    <col min="243" max="245" width="14.7109375" style="43" customWidth="1"/>
    <col min="246" max="249" width="13.7109375" style="43" customWidth="1"/>
    <col min="250" max="253" width="15.7109375" style="43" customWidth="1"/>
    <col min="254" max="254" width="22.85546875" style="43" customWidth="1"/>
    <col min="255" max="255" width="20.7109375" style="43" customWidth="1"/>
    <col min="256" max="16384" width="17.7109375" style="43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32" t="str">
        <f>'1. паспорт местоположение'!$A$5</f>
        <v>Год раскрытия информации: 2025 год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</row>
    <row r="6" spans="1:27" s="2" customFormat="1" x14ac:dyDescent="0.2">
      <c r="A6" s="28"/>
    </row>
    <row r="7" spans="1:27" s="2" customFormat="1" ht="18.75" x14ac:dyDescent="0.2">
      <c r="A7" s="236" t="s">
        <v>5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</row>
    <row r="8" spans="1:27" s="2" customFormat="1" ht="18.75" x14ac:dyDescent="0.2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</row>
    <row r="9" spans="1:27" s="2" customFormat="1" ht="18.75" customHeight="1" x14ac:dyDescent="0.2">
      <c r="A9" s="237" t="s">
        <v>309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</row>
    <row r="10" spans="1:27" s="2" customFormat="1" ht="18.75" customHeight="1" x14ac:dyDescent="0.2">
      <c r="A10" s="238" t="s">
        <v>4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</row>
    <row r="11" spans="1:27" s="2" customFormat="1" ht="18.75" x14ac:dyDescent="0.2">
      <c r="A11" s="236"/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</row>
    <row r="12" spans="1:27" s="2" customFormat="1" ht="18.75" customHeight="1" x14ac:dyDescent="0.2">
      <c r="A12" s="237" t="str">
        <f>'1. паспорт местоположение'!A12:C12</f>
        <v>M_Che424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</row>
    <row r="13" spans="1:27" s="2" customFormat="1" ht="18.75" customHeight="1" x14ac:dyDescent="0.2">
      <c r="A13" s="238" t="s">
        <v>3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Z13" s="238"/>
      <c r="AA13" s="238"/>
    </row>
    <row r="14" spans="1:27" s="39" customFormat="1" ht="15.75" customHeight="1" x14ac:dyDescent="0.2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</row>
    <row r="15" spans="1:27" s="40" customFormat="1" x14ac:dyDescent="0.2">
      <c r="A15" s="239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</row>
    <row r="16" spans="1:27" s="40" customFormat="1" ht="15" customHeight="1" x14ac:dyDescent="0.2">
      <c r="A16" s="238" t="s">
        <v>2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</row>
    <row r="17" spans="1:27" s="40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0" customFormat="1" ht="15" customHeight="1" x14ac:dyDescent="0.2"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</row>
    <row r="19" spans="1:27" ht="25.5" customHeight="1" x14ac:dyDescent="0.25">
      <c r="A19" s="248" t="s">
        <v>359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</row>
    <row r="20" spans="1:27" s="42" customFormat="1" ht="21" customHeight="1" x14ac:dyDescent="0.25"/>
    <row r="21" spans="1:27" ht="15.75" customHeight="1" x14ac:dyDescent="0.25">
      <c r="A21" s="254" t="s">
        <v>1</v>
      </c>
      <c r="B21" s="250" t="s">
        <v>360</v>
      </c>
      <c r="C21" s="251"/>
      <c r="D21" s="250" t="s">
        <v>361</v>
      </c>
      <c r="E21" s="251"/>
      <c r="F21" s="257" t="s">
        <v>319</v>
      </c>
      <c r="G21" s="259"/>
      <c r="H21" s="259"/>
      <c r="I21" s="258"/>
      <c r="J21" s="254" t="s">
        <v>362</v>
      </c>
      <c r="K21" s="250" t="s">
        <v>363</v>
      </c>
      <c r="L21" s="251"/>
      <c r="M21" s="250" t="s">
        <v>364</v>
      </c>
      <c r="N21" s="251"/>
      <c r="O21" s="250" t="s">
        <v>365</v>
      </c>
      <c r="P21" s="251"/>
      <c r="Q21" s="250" t="s">
        <v>366</v>
      </c>
      <c r="R21" s="251"/>
      <c r="S21" s="254" t="s">
        <v>367</v>
      </c>
      <c r="T21" s="254" t="s">
        <v>368</v>
      </c>
      <c r="U21" s="254" t="s">
        <v>369</v>
      </c>
      <c r="V21" s="250" t="s">
        <v>370</v>
      </c>
      <c r="W21" s="251"/>
      <c r="X21" s="257" t="s">
        <v>338</v>
      </c>
      <c r="Y21" s="259"/>
      <c r="Z21" s="257" t="s">
        <v>339</v>
      </c>
      <c r="AA21" s="259"/>
    </row>
    <row r="22" spans="1:27" ht="216" customHeight="1" x14ac:dyDescent="0.25">
      <c r="A22" s="256"/>
      <c r="B22" s="252"/>
      <c r="C22" s="253"/>
      <c r="D22" s="252"/>
      <c r="E22" s="253"/>
      <c r="F22" s="257" t="s">
        <v>371</v>
      </c>
      <c r="G22" s="258"/>
      <c r="H22" s="257" t="s">
        <v>372</v>
      </c>
      <c r="I22" s="258"/>
      <c r="J22" s="255"/>
      <c r="K22" s="252"/>
      <c r="L22" s="253"/>
      <c r="M22" s="252"/>
      <c r="N22" s="253"/>
      <c r="O22" s="252"/>
      <c r="P22" s="253"/>
      <c r="Q22" s="252"/>
      <c r="R22" s="253"/>
      <c r="S22" s="255"/>
      <c r="T22" s="255"/>
      <c r="U22" s="255"/>
      <c r="V22" s="252"/>
      <c r="W22" s="253"/>
      <c r="X22" s="44" t="s">
        <v>340</v>
      </c>
      <c r="Y22" s="44" t="s">
        <v>341</v>
      </c>
      <c r="Z22" s="44" t="s">
        <v>342</v>
      </c>
      <c r="AA22" s="44" t="s">
        <v>343</v>
      </c>
    </row>
    <row r="23" spans="1:27" ht="60" customHeight="1" x14ac:dyDescent="0.25">
      <c r="A23" s="255"/>
      <c r="B23" s="67" t="s">
        <v>344</v>
      </c>
      <c r="C23" s="164" t="s">
        <v>345</v>
      </c>
      <c r="D23" s="67" t="s">
        <v>344</v>
      </c>
      <c r="E23" s="67" t="s">
        <v>345</v>
      </c>
      <c r="F23" s="67" t="s">
        <v>344</v>
      </c>
      <c r="G23" s="67" t="s">
        <v>345</v>
      </c>
      <c r="H23" s="67" t="s">
        <v>344</v>
      </c>
      <c r="I23" s="67" t="s">
        <v>345</v>
      </c>
      <c r="J23" s="67" t="s">
        <v>344</v>
      </c>
      <c r="K23" s="67" t="s">
        <v>344</v>
      </c>
      <c r="L23" s="67" t="s">
        <v>345</v>
      </c>
      <c r="M23" s="67" t="s">
        <v>344</v>
      </c>
      <c r="N23" s="67" t="s">
        <v>345</v>
      </c>
      <c r="O23" s="67" t="s">
        <v>344</v>
      </c>
      <c r="P23" s="67" t="s">
        <v>345</v>
      </c>
      <c r="Q23" s="67" t="s">
        <v>344</v>
      </c>
      <c r="R23" s="67" t="s">
        <v>345</v>
      </c>
      <c r="S23" s="67" t="s">
        <v>344</v>
      </c>
      <c r="T23" s="67" t="s">
        <v>344</v>
      </c>
      <c r="U23" s="67" t="s">
        <v>344</v>
      </c>
      <c r="V23" s="67" t="s">
        <v>344</v>
      </c>
      <c r="W23" s="67" t="s">
        <v>345</v>
      </c>
      <c r="X23" s="67" t="s">
        <v>344</v>
      </c>
      <c r="Y23" s="67" t="s">
        <v>344</v>
      </c>
      <c r="Z23" s="44" t="s">
        <v>344</v>
      </c>
      <c r="AA23" s="44" t="s">
        <v>344</v>
      </c>
    </row>
    <row r="24" spans="1:27" x14ac:dyDescent="0.25">
      <c r="A24" s="116">
        <v>1</v>
      </c>
      <c r="B24" s="116">
        <v>2</v>
      </c>
      <c r="C24" s="116">
        <v>3</v>
      </c>
      <c r="D24" s="116">
        <v>4</v>
      </c>
      <c r="E24" s="116">
        <v>5</v>
      </c>
      <c r="F24" s="116">
        <v>6</v>
      </c>
      <c r="G24" s="116">
        <v>7</v>
      </c>
      <c r="H24" s="116">
        <v>8</v>
      </c>
      <c r="I24" s="116">
        <v>9</v>
      </c>
      <c r="J24" s="116">
        <v>10</v>
      </c>
      <c r="K24" s="116">
        <v>11</v>
      </c>
      <c r="L24" s="116">
        <v>12</v>
      </c>
      <c r="M24" s="116">
        <v>13</v>
      </c>
      <c r="N24" s="116">
        <v>14</v>
      </c>
      <c r="O24" s="116">
        <v>15</v>
      </c>
      <c r="P24" s="116">
        <v>16</v>
      </c>
      <c r="Q24" s="116">
        <v>19</v>
      </c>
      <c r="R24" s="116">
        <v>20</v>
      </c>
      <c r="S24" s="116">
        <v>21</v>
      </c>
      <c r="T24" s="116">
        <v>22</v>
      </c>
      <c r="U24" s="116">
        <v>23</v>
      </c>
      <c r="V24" s="116">
        <v>24</v>
      </c>
      <c r="W24" s="116">
        <v>25</v>
      </c>
      <c r="X24" s="116">
        <v>26</v>
      </c>
      <c r="Y24" s="116">
        <v>27</v>
      </c>
      <c r="Z24" s="116">
        <v>28</v>
      </c>
      <c r="AA24" s="116">
        <v>29</v>
      </c>
    </row>
    <row r="25" spans="1:27" s="42" customFormat="1" ht="24" customHeight="1" x14ac:dyDescent="0.25">
      <c r="A25" s="117" t="s">
        <v>301</v>
      </c>
      <c r="B25" s="117" t="s">
        <v>301</v>
      </c>
      <c r="C25" s="117" t="s">
        <v>301</v>
      </c>
      <c r="D25" s="117" t="s">
        <v>301</v>
      </c>
      <c r="E25" s="117" t="s">
        <v>301</v>
      </c>
      <c r="F25" s="117" t="s">
        <v>301</v>
      </c>
      <c r="G25" s="117" t="s">
        <v>301</v>
      </c>
      <c r="H25" s="117" t="s">
        <v>301</v>
      </c>
      <c r="I25" s="117" t="s">
        <v>301</v>
      </c>
      <c r="J25" s="117" t="s">
        <v>301</v>
      </c>
      <c r="K25" s="117" t="s">
        <v>301</v>
      </c>
      <c r="L25" s="117" t="s">
        <v>301</v>
      </c>
      <c r="M25" s="117" t="s">
        <v>301</v>
      </c>
      <c r="N25" s="117" t="s">
        <v>301</v>
      </c>
      <c r="O25" s="117" t="s">
        <v>301</v>
      </c>
      <c r="P25" s="117" t="s">
        <v>301</v>
      </c>
      <c r="Q25" s="117" t="s">
        <v>301</v>
      </c>
      <c r="R25" s="117" t="s">
        <v>301</v>
      </c>
      <c r="S25" s="117" t="s">
        <v>301</v>
      </c>
      <c r="T25" s="117" t="s">
        <v>301</v>
      </c>
      <c r="U25" s="117" t="s">
        <v>301</v>
      </c>
      <c r="V25" s="117" t="s">
        <v>301</v>
      </c>
      <c r="W25" s="117" t="s">
        <v>301</v>
      </c>
      <c r="X25" s="117" t="s">
        <v>301</v>
      </c>
      <c r="Y25" s="117" t="s">
        <v>301</v>
      </c>
      <c r="Z25" s="117" t="s">
        <v>301</v>
      </c>
      <c r="AA25" s="117" t="s">
        <v>301</v>
      </c>
    </row>
    <row r="26" spans="1:27" ht="21.75" customHeight="1" x14ac:dyDescent="0.25"/>
    <row r="27" spans="1:27" s="119" customFormat="1" ht="12.75" x14ac:dyDescent="0.2">
      <c r="A27" s="118"/>
      <c r="B27" s="118"/>
      <c r="C27" s="118"/>
      <c r="E27" s="118"/>
      <c r="X27" s="120"/>
      <c r="Y27" s="120"/>
      <c r="Z27" s="120"/>
      <c r="AA27" s="120"/>
    </row>
    <row r="28" spans="1:27" s="119" customFormat="1" ht="12.75" x14ac:dyDescent="0.2">
      <c r="A28" s="118"/>
      <c r="B28" s="118"/>
      <c r="C28" s="118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4" zoomScale="60" zoomScaleNormal="100" workbookViewId="0">
      <selection activeCell="C23" sqref="C23"/>
    </sheetView>
  </sheetViews>
  <sheetFormatPr defaultColWidth="9.140625" defaultRowHeight="15" x14ac:dyDescent="0.25"/>
  <cols>
    <col min="1" max="1" width="6.140625" style="55" customWidth="1"/>
    <col min="2" max="2" width="69.7109375" style="55" customWidth="1"/>
    <col min="3" max="3" width="156.5703125" style="55" customWidth="1"/>
    <col min="4" max="16384" width="9.140625" style="55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32" t="str">
        <f>'1. паспорт местоположение'!A5:C5</f>
        <v>Год раскрытия информации: 2025 год</v>
      </c>
      <c r="B5" s="232"/>
      <c r="C5" s="232"/>
    </row>
    <row r="6" spans="1:3" s="2" customFormat="1" ht="7.5" customHeight="1" x14ac:dyDescent="0.2">
      <c r="A6" s="28"/>
    </row>
    <row r="7" spans="1:3" s="2" customFormat="1" ht="18.75" x14ac:dyDescent="0.2">
      <c r="A7" s="236" t="s">
        <v>5</v>
      </c>
      <c r="B7" s="236"/>
      <c r="C7" s="236"/>
    </row>
    <row r="8" spans="1:3" s="2" customFormat="1" ht="9.75" customHeight="1" x14ac:dyDescent="0.2">
      <c r="A8" s="236"/>
      <c r="B8" s="236"/>
      <c r="C8" s="236"/>
    </row>
    <row r="9" spans="1:3" s="2" customFormat="1" ht="15.75" x14ac:dyDescent="0.2">
      <c r="A9" s="237" t="str">
        <f>'1. паспорт местоположение'!A9:C9</f>
        <v>АО "Чеченэнерго"</v>
      </c>
      <c r="B9" s="237"/>
      <c r="C9" s="237"/>
    </row>
    <row r="10" spans="1:3" s="2" customFormat="1" ht="15.75" x14ac:dyDescent="0.2">
      <c r="A10" s="238" t="s">
        <v>4</v>
      </c>
      <c r="B10" s="238"/>
      <c r="C10" s="238"/>
    </row>
    <row r="11" spans="1:3" s="2" customFormat="1" ht="10.5" customHeight="1" x14ac:dyDescent="0.2">
      <c r="A11" s="265"/>
      <c r="B11" s="265"/>
      <c r="C11" s="265"/>
    </row>
    <row r="12" spans="1:3" s="2" customFormat="1" ht="15.75" x14ac:dyDescent="0.2">
      <c r="A12" s="237" t="str">
        <f>'1. паспорт местоположение'!A12:C12</f>
        <v>M_Che424</v>
      </c>
      <c r="B12" s="237"/>
      <c r="C12" s="237"/>
    </row>
    <row r="13" spans="1:3" s="2" customFormat="1" ht="15.75" x14ac:dyDescent="0.2">
      <c r="A13" s="238" t="s">
        <v>3</v>
      </c>
      <c r="B13" s="238"/>
      <c r="C13" s="238"/>
    </row>
    <row r="14" spans="1:3" s="39" customFormat="1" ht="15.75" customHeight="1" x14ac:dyDescent="0.2">
      <c r="A14" s="240"/>
      <c r="B14" s="240"/>
      <c r="C14" s="240"/>
    </row>
    <row r="15" spans="1:3" s="40" customFormat="1" ht="44.25" customHeight="1" x14ac:dyDescent="0.2">
      <c r="A15" s="239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39"/>
      <c r="C15" s="239"/>
    </row>
    <row r="16" spans="1:3" s="40" customFormat="1" ht="15" customHeight="1" x14ac:dyDescent="0.2">
      <c r="A16" s="238" t="s">
        <v>2</v>
      </c>
      <c r="B16" s="238"/>
      <c r="C16" s="238"/>
    </row>
    <row r="17" spans="1:3" s="40" customFormat="1" ht="9" customHeight="1" x14ac:dyDescent="0.2">
      <c r="A17" s="242"/>
      <c r="B17" s="242"/>
      <c r="C17" s="242"/>
    </row>
    <row r="18" spans="1:3" s="40" customFormat="1" ht="27.75" customHeight="1" x14ac:dyDescent="0.2">
      <c r="A18" s="264" t="s">
        <v>271</v>
      </c>
      <c r="B18" s="264"/>
      <c r="C18" s="264"/>
    </row>
    <row r="19" spans="1:3" s="40" customFormat="1" ht="9" customHeight="1" x14ac:dyDescent="0.2">
      <c r="A19" s="71"/>
      <c r="B19" s="71"/>
      <c r="C19" s="71"/>
    </row>
    <row r="20" spans="1:3" s="40" customFormat="1" ht="24.75" customHeight="1" x14ac:dyDescent="0.2">
      <c r="A20" s="114" t="s">
        <v>1</v>
      </c>
      <c r="B20" s="106" t="s">
        <v>55</v>
      </c>
      <c r="C20" s="105" t="s">
        <v>54</v>
      </c>
    </row>
    <row r="21" spans="1:3" s="40" customFormat="1" ht="16.5" customHeight="1" x14ac:dyDescent="0.2">
      <c r="A21" s="105">
        <v>1</v>
      </c>
      <c r="B21" s="106">
        <v>2</v>
      </c>
      <c r="C21" s="105">
        <v>3</v>
      </c>
    </row>
    <row r="22" spans="1:3" s="40" customFormat="1" ht="60" customHeight="1" x14ac:dyDescent="0.2">
      <c r="A22" s="3" t="s">
        <v>53</v>
      </c>
      <c r="B22" s="5" t="s">
        <v>275</v>
      </c>
      <c r="C22" s="4" t="s">
        <v>492</v>
      </c>
    </row>
    <row r="23" spans="1:3" ht="63" customHeight="1" x14ac:dyDescent="0.25">
      <c r="A23" s="3" t="s">
        <v>52</v>
      </c>
      <c r="B23" s="115" t="s">
        <v>49</v>
      </c>
      <c r="C23" s="4" t="s">
        <v>493</v>
      </c>
    </row>
    <row r="24" spans="1:3" ht="31.5" x14ac:dyDescent="0.25">
      <c r="A24" s="3" t="s">
        <v>51</v>
      </c>
      <c r="B24" s="115" t="s">
        <v>281</v>
      </c>
      <c r="C24" s="114" t="s">
        <v>477</v>
      </c>
    </row>
    <row r="25" spans="1:3" ht="38.25" customHeight="1" x14ac:dyDescent="0.25">
      <c r="A25" s="3" t="s">
        <v>50</v>
      </c>
      <c r="B25" s="115" t="s">
        <v>282</v>
      </c>
      <c r="C25" s="4" t="s">
        <v>494</v>
      </c>
    </row>
    <row r="26" spans="1:3" ht="33" customHeight="1" x14ac:dyDescent="0.25">
      <c r="A26" s="3" t="s">
        <v>48</v>
      </c>
      <c r="B26" s="115" t="s">
        <v>166</v>
      </c>
      <c r="C26" s="114" t="s">
        <v>452</v>
      </c>
    </row>
    <row r="27" spans="1:3" ht="15.75" x14ac:dyDescent="0.25">
      <c r="A27" s="3" t="s">
        <v>47</v>
      </c>
      <c r="B27" s="115" t="s">
        <v>276</v>
      </c>
      <c r="C27" s="114" t="s">
        <v>478</v>
      </c>
    </row>
    <row r="28" spans="1:3" ht="27.75" customHeight="1" x14ac:dyDescent="0.25">
      <c r="A28" s="3" t="s">
        <v>45</v>
      </c>
      <c r="B28" s="115" t="s">
        <v>46</v>
      </c>
      <c r="C28" s="62">
        <v>2021</v>
      </c>
    </row>
    <row r="29" spans="1:3" ht="22.5" customHeight="1" x14ac:dyDescent="0.25">
      <c r="A29" s="3" t="s">
        <v>43</v>
      </c>
      <c r="B29" s="114" t="s">
        <v>44</v>
      </c>
      <c r="C29" s="62">
        <v>2024</v>
      </c>
    </row>
    <row r="30" spans="1:3" ht="24.75" customHeight="1" x14ac:dyDescent="0.25">
      <c r="A30" s="3" t="s">
        <v>61</v>
      </c>
      <c r="B30" s="114" t="s">
        <v>42</v>
      </c>
      <c r="C30" s="75" t="s">
        <v>495</v>
      </c>
    </row>
    <row r="31" spans="1:3" x14ac:dyDescent="0.25">
      <c r="A31" s="54"/>
      <c r="B31" s="54"/>
      <c r="C31" s="54"/>
    </row>
    <row r="32" spans="1:3" x14ac:dyDescent="0.25">
      <c r="A32" s="54"/>
      <c r="B32" s="54"/>
      <c r="C32" s="54"/>
    </row>
    <row r="33" spans="1:3" x14ac:dyDescent="0.25">
      <c r="A33" s="54"/>
      <c r="B33" s="54"/>
      <c r="C33" s="54"/>
    </row>
    <row r="34" spans="1:3" x14ac:dyDescent="0.25">
      <c r="A34" s="54"/>
      <c r="B34" s="54"/>
      <c r="C34" s="54"/>
    </row>
    <row r="35" spans="1:3" x14ac:dyDescent="0.25">
      <c r="A35" s="54"/>
      <c r="B35" s="54"/>
      <c r="C35" s="54"/>
    </row>
    <row r="36" spans="1:3" x14ac:dyDescent="0.25">
      <c r="A36" s="54"/>
      <c r="B36" s="54"/>
      <c r="C36" s="54"/>
    </row>
    <row r="37" spans="1:3" x14ac:dyDescent="0.25">
      <c r="A37" s="54"/>
      <c r="B37" s="54"/>
      <c r="C37" s="54"/>
    </row>
    <row r="38" spans="1:3" x14ac:dyDescent="0.25">
      <c r="A38" s="54"/>
      <c r="B38" s="54"/>
      <c r="C38" s="54"/>
    </row>
    <row r="39" spans="1:3" x14ac:dyDescent="0.25">
      <c r="A39" s="54"/>
      <c r="B39" s="54"/>
      <c r="C39" s="54"/>
    </row>
    <row r="40" spans="1:3" x14ac:dyDescent="0.25">
      <c r="A40" s="54"/>
      <c r="B40" s="54"/>
      <c r="C40" s="54"/>
    </row>
    <row r="41" spans="1:3" x14ac:dyDescent="0.25">
      <c r="A41" s="54"/>
      <c r="B41" s="54"/>
      <c r="C41" s="54"/>
    </row>
    <row r="42" spans="1:3" x14ac:dyDescent="0.25">
      <c r="A42" s="54"/>
      <c r="B42" s="54"/>
      <c r="C42" s="54"/>
    </row>
    <row r="43" spans="1:3" x14ac:dyDescent="0.25">
      <c r="A43" s="54"/>
      <c r="B43" s="54"/>
      <c r="C43" s="54"/>
    </row>
    <row r="44" spans="1:3" x14ac:dyDescent="0.25">
      <c r="A44" s="54"/>
      <c r="B44" s="54"/>
      <c r="C44" s="54"/>
    </row>
    <row r="45" spans="1:3" x14ac:dyDescent="0.25">
      <c r="A45" s="54"/>
      <c r="B45" s="54"/>
      <c r="C45" s="54"/>
    </row>
    <row r="46" spans="1:3" x14ac:dyDescent="0.25">
      <c r="A46" s="54"/>
      <c r="B46" s="54"/>
      <c r="C46" s="54"/>
    </row>
    <row r="47" spans="1:3" x14ac:dyDescent="0.25">
      <c r="A47" s="54"/>
      <c r="B47" s="54"/>
      <c r="C47" s="54"/>
    </row>
    <row r="48" spans="1:3" x14ac:dyDescent="0.25">
      <c r="A48" s="54"/>
      <c r="B48" s="54"/>
      <c r="C48" s="54"/>
    </row>
    <row r="49" spans="1:3" x14ac:dyDescent="0.25">
      <c r="A49" s="54"/>
      <c r="B49" s="54"/>
      <c r="C49" s="54"/>
    </row>
    <row r="50" spans="1:3" x14ac:dyDescent="0.25">
      <c r="A50" s="54"/>
      <c r="B50" s="54"/>
      <c r="C50" s="54"/>
    </row>
    <row r="51" spans="1:3" x14ac:dyDescent="0.25">
      <c r="A51" s="54"/>
      <c r="B51" s="54"/>
      <c r="C51" s="54"/>
    </row>
    <row r="52" spans="1:3" x14ac:dyDescent="0.25">
      <c r="A52" s="54"/>
      <c r="B52" s="54"/>
      <c r="C52" s="54"/>
    </row>
    <row r="53" spans="1:3" x14ac:dyDescent="0.25">
      <c r="A53" s="54"/>
      <c r="B53" s="54"/>
      <c r="C53" s="54"/>
    </row>
    <row r="54" spans="1:3" x14ac:dyDescent="0.25">
      <c r="A54" s="54"/>
      <c r="B54" s="54"/>
      <c r="C54" s="54"/>
    </row>
    <row r="55" spans="1:3" x14ac:dyDescent="0.25">
      <c r="A55" s="54"/>
      <c r="B55" s="54"/>
      <c r="C55" s="54"/>
    </row>
    <row r="56" spans="1:3" x14ac:dyDescent="0.25">
      <c r="A56" s="54"/>
      <c r="B56" s="54"/>
      <c r="C56" s="54"/>
    </row>
    <row r="57" spans="1:3" x14ac:dyDescent="0.25">
      <c r="A57" s="54"/>
      <c r="B57" s="54"/>
      <c r="C57" s="54"/>
    </row>
    <row r="58" spans="1:3" x14ac:dyDescent="0.25">
      <c r="A58" s="54"/>
      <c r="B58" s="54"/>
      <c r="C58" s="54"/>
    </row>
    <row r="59" spans="1:3" x14ac:dyDescent="0.25">
      <c r="A59" s="54"/>
      <c r="B59" s="54"/>
      <c r="C59" s="54"/>
    </row>
    <row r="60" spans="1:3" x14ac:dyDescent="0.25">
      <c r="A60" s="54"/>
      <c r="B60" s="54"/>
      <c r="C60" s="54"/>
    </row>
    <row r="61" spans="1:3" x14ac:dyDescent="0.25">
      <c r="A61" s="54"/>
      <c r="B61" s="54"/>
      <c r="C61" s="54"/>
    </row>
    <row r="62" spans="1:3" x14ac:dyDescent="0.25">
      <c r="A62" s="54"/>
      <c r="B62" s="54"/>
      <c r="C62" s="54"/>
    </row>
    <row r="63" spans="1:3" x14ac:dyDescent="0.25">
      <c r="A63" s="54"/>
      <c r="B63" s="54"/>
      <c r="C63" s="54"/>
    </row>
    <row r="64" spans="1:3" x14ac:dyDescent="0.25">
      <c r="A64" s="54"/>
      <c r="B64" s="54"/>
      <c r="C64" s="54"/>
    </row>
    <row r="65" spans="1:3" x14ac:dyDescent="0.25">
      <c r="A65" s="54"/>
      <c r="B65" s="54"/>
      <c r="C65" s="54"/>
    </row>
    <row r="66" spans="1:3" x14ac:dyDescent="0.25">
      <c r="A66" s="54"/>
      <c r="B66" s="54"/>
      <c r="C66" s="54"/>
    </row>
    <row r="67" spans="1:3" x14ac:dyDescent="0.25">
      <c r="A67" s="54"/>
      <c r="B67" s="54"/>
      <c r="C67" s="54"/>
    </row>
    <row r="68" spans="1:3" x14ac:dyDescent="0.25">
      <c r="A68" s="54"/>
      <c r="B68" s="54"/>
      <c r="C68" s="54"/>
    </row>
    <row r="69" spans="1:3" x14ac:dyDescent="0.25">
      <c r="A69" s="54"/>
      <c r="B69" s="54"/>
      <c r="C69" s="54"/>
    </row>
    <row r="70" spans="1:3" x14ac:dyDescent="0.25">
      <c r="A70" s="54"/>
      <c r="B70" s="54"/>
      <c r="C70" s="54"/>
    </row>
    <row r="71" spans="1:3" x14ac:dyDescent="0.25">
      <c r="A71" s="54"/>
      <c r="B71" s="54"/>
      <c r="C71" s="54"/>
    </row>
    <row r="72" spans="1:3" x14ac:dyDescent="0.25">
      <c r="A72" s="54"/>
      <c r="B72" s="54"/>
      <c r="C72" s="54"/>
    </row>
    <row r="73" spans="1:3" x14ac:dyDescent="0.25">
      <c r="A73" s="54"/>
      <c r="B73" s="54"/>
      <c r="C73" s="54"/>
    </row>
    <row r="74" spans="1:3" x14ac:dyDescent="0.25">
      <c r="A74" s="54"/>
      <c r="B74" s="54"/>
      <c r="C74" s="54"/>
    </row>
    <row r="75" spans="1:3" x14ac:dyDescent="0.25">
      <c r="A75" s="54"/>
      <c r="B75" s="54"/>
      <c r="C75" s="54"/>
    </row>
    <row r="76" spans="1:3" x14ac:dyDescent="0.25">
      <c r="A76" s="54"/>
      <c r="B76" s="54"/>
      <c r="C76" s="54"/>
    </row>
    <row r="77" spans="1:3" x14ac:dyDescent="0.25">
      <c r="A77" s="54"/>
      <c r="B77" s="54"/>
      <c r="C77" s="54"/>
    </row>
    <row r="78" spans="1:3" x14ac:dyDescent="0.25">
      <c r="A78" s="54"/>
      <c r="B78" s="54"/>
      <c r="C78" s="54"/>
    </row>
    <row r="79" spans="1:3" x14ac:dyDescent="0.25">
      <c r="A79" s="54"/>
      <c r="B79" s="54"/>
      <c r="C79" s="54"/>
    </row>
    <row r="80" spans="1:3" x14ac:dyDescent="0.25">
      <c r="A80" s="54"/>
      <c r="B80" s="54"/>
      <c r="C80" s="54"/>
    </row>
    <row r="81" spans="1:3" x14ac:dyDescent="0.25">
      <c r="A81" s="54"/>
      <c r="B81" s="54"/>
      <c r="C81" s="54"/>
    </row>
    <row r="82" spans="1:3" x14ac:dyDescent="0.25">
      <c r="A82" s="54"/>
      <c r="B82" s="54"/>
      <c r="C82" s="54"/>
    </row>
    <row r="83" spans="1:3" x14ac:dyDescent="0.25">
      <c r="A83" s="54"/>
      <c r="B83" s="54"/>
      <c r="C83" s="54"/>
    </row>
    <row r="84" spans="1:3" x14ac:dyDescent="0.25">
      <c r="A84" s="54"/>
      <c r="B84" s="54"/>
      <c r="C84" s="54"/>
    </row>
    <row r="85" spans="1:3" x14ac:dyDescent="0.25">
      <c r="A85" s="54"/>
      <c r="B85" s="54"/>
      <c r="C85" s="54"/>
    </row>
    <row r="86" spans="1:3" x14ac:dyDescent="0.25">
      <c r="A86" s="54"/>
      <c r="B86" s="54"/>
      <c r="C86" s="54"/>
    </row>
    <row r="87" spans="1:3" x14ac:dyDescent="0.25">
      <c r="A87" s="54"/>
      <c r="B87" s="54"/>
      <c r="C87" s="54"/>
    </row>
    <row r="88" spans="1:3" x14ac:dyDescent="0.25">
      <c r="A88" s="54"/>
      <c r="B88" s="54"/>
      <c r="C88" s="54"/>
    </row>
    <row r="89" spans="1:3" x14ac:dyDescent="0.25">
      <c r="A89" s="54"/>
      <c r="B89" s="54"/>
      <c r="C89" s="54"/>
    </row>
    <row r="90" spans="1:3" x14ac:dyDescent="0.25">
      <c r="A90" s="54"/>
      <c r="B90" s="54"/>
      <c r="C90" s="54"/>
    </row>
    <row r="91" spans="1:3" x14ac:dyDescent="0.25">
      <c r="A91" s="54"/>
      <c r="B91" s="54"/>
      <c r="C91" s="54"/>
    </row>
    <row r="92" spans="1:3" x14ac:dyDescent="0.25">
      <c r="A92" s="54"/>
      <c r="B92" s="54"/>
      <c r="C92" s="54"/>
    </row>
    <row r="93" spans="1:3" x14ac:dyDescent="0.25">
      <c r="A93" s="54"/>
      <c r="B93" s="54"/>
      <c r="C93" s="54"/>
    </row>
    <row r="94" spans="1:3" x14ac:dyDescent="0.25">
      <c r="A94" s="54"/>
      <c r="B94" s="54"/>
      <c r="C94" s="54"/>
    </row>
    <row r="95" spans="1:3" x14ac:dyDescent="0.25">
      <c r="A95" s="54"/>
      <c r="B95" s="54"/>
      <c r="C95" s="54"/>
    </row>
    <row r="96" spans="1:3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  <row r="124" spans="1:3" x14ac:dyDescent="0.25">
      <c r="A124" s="54"/>
      <c r="B124" s="54"/>
      <c r="C124" s="54"/>
    </row>
    <row r="125" spans="1:3" x14ac:dyDescent="0.25">
      <c r="A125" s="54"/>
      <c r="B125" s="54"/>
      <c r="C125" s="54"/>
    </row>
    <row r="126" spans="1:3" x14ac:dyDescent="0.25">
      <c r="A126" s="54"/>
      <c r="B126" s="54"/>
      <c r="C126" s="54"/>
    </row>
    <row r="127" spans="1:3" x14ac:dyDescent="0.25">
      <c r="A127" s="54"/>
      <c r="B127" s="54"/>
      <c r="C127" s="54"/>
    </row>
    <row r="128" spans="1:3" x14ac:dyDescent="0.25">
      <c r="A128" s="54"/>
      <c r="B128" s="54"/>
      <c r="C128" s="54"/>
    </row>
    <row r="129" spans="1:3" x14ac:dyDescent="0.25">
      <c r="A129" s="54"/>
      <c r="B129" s="54"/>
      <c r="C129" s="54"/>
    </row>
    <row r="130" spans="1:3" x14ac:dyDescent="0.25">
      <c r="A130" s="54"/>
      <c r="B130" s="54"/>
      <c r="C130" s="54"/>
    </row>
    <row r="131" spans="1:3" x14ac:dyDescent="0.25">
      <c r="A131" s="54"/>
      <c r="B131" s="54"/>
      <c r="C131" s="54"/>
    </row>
    <row r="132" spans="1:3" x14ac:dyDescent="0.25">
      <c r="A132" s="54"/>
      <c r="B132" s="54"/>
      <c r="C132" s="54"/>
    </row>
    <row r="133" spans="1:3" x14ac:dyDescent="0.25">
      <c r="A133" s="54"/>
      <c r="B133" s="54"/>
      <c r="C133" s="54"/>
    </row>
    <row r="134" spans="1:3" x14ac:dyDescent="0.25">
      <c r="A134" s="54"/>
      <c r="B134" s="54"/>
      <c r="C134" s="54"/>
    </row>
    <row r="135" spans="1:3" x14ac:dyDescent="0.25">
      <c r="A135" s="54"/>
      <c r="B135" s="54"/>
      <c r="C135" s="54"/>
    </row>
    <row r="136" spans="1:3" x14ac:dyDescent="0.25">
      <c r="A136" s="54"/>
      <c r="B136" s="54"/>
      <c r="C136" s="54"/>
    </row>
    <row r="137" spans="1:3" x14ac:dyDescent="0.25">
      <c r="A137" s="54"/>
      <c r="B137" s="54"/>
      <c r="C137" s="54"/>
    </row>
    <row r="138" spans="1:3" x14ac:dyDescent="0.25">
      <c r="A138" s="54"/>
      <c r="B138" s="54"/>
      <c r="C138" s="54"/>
    </row>
    <row r="139" spans="1:3" x14ac:dyDescent="0.25">
      <c r="A139" s="54"/>
      <c r="B139" s="54"/>
      <c r="C139" s="54"/>
    </row>
    <row r="140" spans="1:3" x14ac:dyDescent="0.25">
      <c r="A140" s="54"/>
      <c r="B140" s="54"/>
      <c r="C140" s="54"/>
    </row>
    <row r="141" spans="1:3" x14ac:dyDescent="0.25">
      <c r="A141" s="54"/>
      <c r="B141" s="54"/>
      <c r="C141" s="54"/>
    </row>
    <row r="142" spans="1:3" x14ac:dyDescent="0.25">
      <c r="A142" s="54"/>
      <c r="B142" s="54"/>
      <c r="C142" s="54"/>
    </row>
    <row r="143" spans="1:3" x14ac:dyDescent="0.25">
      <c r="A143" s="54"/>
      <c r="B143" s="54"/>
      <c r="C143" s="54"/>
    </row>
    <row r="144" spans="1:3" x14ac:dyDescent="0.25">
      <c r="A144" s="54"/>
      <c r="B144" s="54"/>
      <c r="C144" s="54"/>
    </row>
    <row r="145" spans="1:3" x14ac:dyDescent="0.25">
      <c r="A145" s="54"/>
      <c r="B145" s="54"/>
      <c r="C145" s="54"/>
    </row>
    <row r="146" spans="1:3" x14ac:dyDescent="0.25">
      <c r="A146" s="54"/>
      <c r="B146" s="54"/>
      <c r="C146" s="54"/>
    </row>
    <row r="147" spans="1:3" x14ac:dyDescent="0.25">
      <c r="A147" s="54"/>
      <c r="B147" s="54"/>
      <c r="C147" s="54"/>
    </row>
    <row r="148" spans="1:3" x14ac:dyDescent="0.25">
      <c r="A148" s="54"/>
      <c r="B148" s="54"/>
      <c r="C148" s="54"/>
    </row>
    <row r="149" spans="1:3" x14ac:dyDescent="0.25">
      <c r="A149" s="54"/>
      <c r="B149" s="54"/>
      <c r="C149" s="54"/>
    </row>
    <row r="150" spans="1:3" x14ac:dyDescent="0.25">
      <c r="A150" s="54"/>
      <c r="B150" s="54"/>
      <c r="C150" s="54"/>
    </row>
    <row r="151" spans="1:3" x14ac:dyDescent="0.25">
      <c r="A151" s="54"/>
      <c r="B151" s="54"/>
      <c r="C151" s="54"/>
    </row>
    <row r="152" spans="1:3" x14ac:dyDescent="0.25">
      <c r="A152" s="54"/>
      <c r="B152" s="54"/>
      <c r="C152" s="54"/>
    </row>
    <row r="153" spans="1:3" x14ac:dyDescent="0.25">
      <c r="A153" s="54"/>
      <c r="B153" s="54"/>
      <c r="C153" s="54"/>
    </row>
    <row r="154" spans="1:3" x14ac:dyDescent="0.25">
      <c r="A154" s="54"/>
      <c r="B154" s="54"/>
      <c r="C154" s="54"/>
    </row>
    <row r="155" spans="1:3" x14ac:dyDescent="0.25">
      <c r="A155" s="54"/>
      <c r="B155" s="54"/>
      <c r="C155" s="54"/>
    </row>
    <row r="156" spans="1:3" x14ac:dyDescent="0.25">
      <c r="A156" s="54"/>
      <c r="B156" s="54"/>
      <c r="C156" s="54"/>
    </row>
    <row r="157" spans="1:3" x14ac:dyDescent="0.25">
      <c r="A157" s="54"/>
      <c r="B157" s="54"/>
      <c r="C157" s="54"/>
    </row>
    <row r="158" spans="1:3" x14ac:dyDescent="0.25">
      <c r="A158" s="54"/>
      <c r="B158" s="54"/>
      <c r="C158" s="54"/>
    </row>
    <row r="159" spans="1:3" x14ac:dyDescent="0.25">
      <c r="A159" s="54"/>
      <c r="B159" s="54"/>
      <c r="C159" s="54"/>
    </row>
    <row r="160" spans="1:3" x14ac:dyDescent="0.25">
      <c r="A160" s="54"/>
      <c r="B160" s="54"/>
      <c r="C160" s="54"/>
    </row>
    <row r="161" spans="1:3" x14ac:dyDescent="0.25">
      <c r="A161" s="54"/>
      <c r="B161" s="54"/>
      <c r="C161" s="54"/>
    </row>
    <row r="162" spans="1:3" x14ac:dyDescent="0.25">
      <c r="A162" s="54"/>
      <c r="B162" s="54"/>
      <c r="C162" s="54"/>
    </row>
    <row r="163" spans="1:3" x14ac:dyDescent="0.25">
      <c r="A163" s="54"/>
      <c r="B163" s="54"/>
      <c r="C163" s="54"/>
    </row>
    <row r="164" spans="1:3" x14ac:dyDescent="0.25">
      <c r="A164" s="54"/>
      <c r="B164" s="54"/>
      <c r="C164" s="54"/>
    </row>
    <row r="165" spans="1:3" x14ac:dyDescent="0.25">
      <c r="A165" s="54"/>
      <c r="B165" s="54"/>
      <c r="C165" s="54"/>
    </row>
    <row r="166" spans="1:3" x14ac:dyDescent="0.25">
      <c r="A166" s="54"/>
      <c r="B166" s="54"/>
      <c r="C166" s="54"/>
    </row>
    <row r="167" spans="1:3" x14ac:dyDescent="0.25">
      <c r="A167" s="54"/>
      <c r="B167" s="54"/>
      <c r="C167" s="54"/>
    </row>
    <row r="168" spans="1:3" x14ac:dyDescent="0.25">
      <c r="A168" s="54"/>
      <c r="B168" s="54"/>
      <c r="C168" s="54"/>
    </row>
    <row r="169" spans="1:3" x14ac:dyDescent="0.25">
      <c r="A169" s="54"/>
      <c r="B169" s="54"/>
      <c r="C169" s="54"/>
    </row>
    <row r="170" spans="1:3" x14ac:dyDescent="0.25">
      <c r="A170" s="54"/>
      <c r="B170" s="54"/>
      <c r="C170" s="54"/>
    </row>
    <row r="171" spans="1:3" x14ac:dyDescent="0.25">
      <c r="A171" s="54"/>
      <c r="B171" s="54"/>
      <c r="C171" s="54"/>
    </row>
    <row r="172" spans="1:3" x14ac:dyDescent="0.25">
      <c r="A172" s="54"/>
      <c r="B172" s="54"/>
      <c r="C172" s="54"/>
    </row>
    <row r="173" spans="1:3" x14ac:dyDescent="0.25">
      <c r="A173" s="54"/>
      <c r="B173" s="54"/>
      <c r="C173" s="54"/>
    </row>
    <row r="174" spans="1:3" x14ac:dyDescent="0.25">
      <c r="A174" s="54"/>
      <c r="B174" s="54"/>
      <c r="C174" s="54"/>
    </row>
    <row r="175" spans="1:3" x14ac:dyDescent="0.25">
      <c r="A175" s="54"/>
      <c r="B175" s="54"/>
      <c r="C175" s="54"/>
    </row>
    <row r="176" spans="1:3" x14ac:dyDescent="0.25">
      <c r="A176" s="54"/>
      <c r="B176" s="54"/>
      <c r="C176" s="54"/>
    </row>
    <row r="177" spans="1:3" x14ac:dyDescent="0.25">
      <c r="A177" s="54"/>
      <c r="B177" s="54"/>
      <c r="C177" s="54"/>
    </row>
    <row r="178" spans="1:3" x14ac:dyDescent="0.25">
      <c r="A178" s="54"/>
      <c r="B178" s="54"/>
      <c r="C178" s="54"/>
    </row>
    <row r="179" spans="1:3" x14ac:dyDescent="0.25">
      <c r="A179" s="54"/>
      <c r="B179" s="54"/>
      <c r="C179" s="54"/>
    </row>
    <row r="180" spans="1:3" x14ac:dyDescent="0.25">
      <c r="A180" s="54"/>
      <c r="B180" s="54"/>
      <c r="C180" s="54"/>
    </row>
    <row r="181" spans="1:3" x14ac:dyDescent="0.25">
      <c r="A181" s="54"/>
      <c r="B181" s="54"/>
      <c r="C181" s="54"/>
    </row>
    <row r="182" spans="1:3" x14ac:dyDescent="0.25">
      <c r="A182" s="54"/>
      <c r="B182" s="54"/>
      <c r="C182" s="54"/>
    </row>
    <row r="183" spans="1:3" x14ac:dyDescent="0.25">
      <c r="A183" s="54"/>
      <c r="B183" s="54"/>
      <c r="C183" s="54"/>
    </row>
    <row r="184" spans="1:3" x14ac:dyDescent="0.25">
      <c r="A184" s="54"/>
      <c r="B184" s="54"/>
      <c r="C184" s="54"/>
    </row>
    <row r="185" spans="1:3" x14ac:dyDescent="0.25">
      <c r="A185" s="54"/>
      <c r="B185" s="54"/>
      <c r="C185" s="54"/>
    </row>
    <row r="186" spans="1:3" x14ac:dyDescent="0.25">
      <c r="A186" s="54"/>
      <c r="B186" s="54"/>
      <c r="C186" s="54"/>
    </row>
    <row r="187" spans="1:3" x14ac:dyDescent="0.25">
      <c r="A187" s="54"/>
      <c r="B187" s="54"/>
      <c r="C187" s="54"/>
    </row>
    <row r="188" spans="1:3" x14ac:dyDescent="0.25">
      <c r="A188" s="54"/>
      <c r="B188" s="54"/>
      <c r="C188" s="54"/>
    </row>
    <row r="189" spans="1:3" x14ac:dyDescent="0.25">
      <c r="A189" s="54"/>
      <c r="B189" s="54"/>
      <c r="C189" s="54"/>
    </row>
    <row r="190" spans="1:3" x14ac:dyDescent="0.25">
      <c r="A190" s="54"/>
      <c r="B190" s="54"/>
      <c r="C190" s="54"/>
    </row>
    <row r="191" spans="1:3" x14ac:dyDescent="0.25">
      <c r="A191" s="54"/>
      <c r="B191" s="54"/>
      <c r="C191" s="54"/>
    </row>
    <row r="192" spans="1:3" x14ac:dyDescent="0.25">
      <c r="A192" s="54"/>
      <c r="B192" s="54"/>
      <c r="C192" s="54"/>
    </row>
    <row r="193" spans="1:3" x14ac:dyDescent="0.25">
      <c r="A193" s="54"/>
      <c r="B193" s="54"/>
      <c r="C193" s="54"/>
    </row>
    <row r="194" spans="1:3" x14ac:dyDescent="0.25">
      <c r="A194" s="54"/>
      <c r="B194" s="54"/>
      <c r="C194" s="54"/>
    </row>
    <row r="195" spans="1:3" x14ac:dyDescent="0.25">
      <c r="A195" s="54"/>
      <c r="B195" s="54"/>
      <c r="C195" s="54"/>
    </row>
    <row r="196" spans="1:3" x14ac:dyDescent="0.25">
      <c r="A196" s="54"/>
      <c r="B196" s="54"/>
      <c r="C196" s="54"/>
    </row>
    <row r="197" spans="1:3" x14ac:dyDescent="0.25">
      <c r="A197" s="54"/>
      <c r="B197" s="54"/>
      <c r="C197" s="54"/>
    </row>
    <row r="198" spans="1:3" x14ac:dyDescent="0.25">
      <c r="A198" s="54"/>
      <c r="B198" s="54"/>
      <c r="C198" s="54"/>
    </row>
    <row r="199" spans="1:3" x14ac:dyDescent="0.25">
      <c r="A199" s="54"/>
      <c r="B199" s="54"/>
      <c r="C199" s="54"/>
    </row>
    <row r="200" spans="1:3" x14ac:dyDescent="0.25">
      <c r="A200" s="54"/>
      <c r="B200" s="54"/>
      <c r="C200" s="54"/>
    </row>
    <row r="201" spans="1:3" x14ac:dyDescent="0.25">
      <c r="A201" s="54"/>
      <c r="B201" s="54"/>
      <c r="C201" s="54"/>
    </row>
    <row r="202" spans="1:3" x14ac:dyDescent="0.25">
      <c r="A202" s="54"/>
      <c r="B202" s="54"/>
      <c r="C202" s="54"/>
    </row>
    <row r="203" spans="1:3" x14ac:dyDescent="0.25">
      <c r="A203" s="54"/>
      <c r="B203" s="54"/>
      <c r="C203" s="54"/>
    </row>
    <row r="204" spans="1:3" x14ac:dyDescent="0.25">
      <c r="A204" s="54"/>
      <c r="B204" s="54"/>
      <c r="C204" s="54"/>
    </row>
    <row r="205" spans="1:3" x14ac:dyDescent="0.25">
      <c r="A205" s="54"/>
      <c r="B205" s="54"/>
      <c r="C205" s="54"/>
    </row>
    <row r="206" spans="1:3" x14ac:dyDescent="0.25">
      <c r="A206" s="54"/>
      <c r="B206" s="54"/>
      <c r="C206" s="54"/>
    </row>
    <row r="207" spans="1:3" x14ac:dyDescent="0.25">
      <c r="A207" s="54"/>
      <c r="B207" s="54"/>
      <c r="C207" s="54"/>
    </row>
    <row r="208" spans="1:3" x14ac:dyDescent="0.25">
      <c r="A208" s="54"/>
      <c r="B208" s="54"/>
      <c r="C208" s="54"/>
    </row>
    <row r="209" spans="1:3" x14ac:dyDescent="0.25">
      <c r="A209" s="54"/>
      <c r="B209" s="54"/>
      <c r="C209" s="54"/>
    </row>
    <row r="210" spans="1:3" x14ac:dyDescent="0.25">
      <c r="A210" s="54"/>
      <c r="B210" s="54"/>
      <c r="C210" s="54"/>
    </row>
    <row r="211" spans="1:3" x14ac:dyDescent="0.25">
      <c r="A211" s="54"/>
      <c r="B211" s="54"/>
      <c r="C211" s="54"/>
    </row>
    <row r="212" spans="1:3" x14ac:dyDescent="0.25">
      <c r="A212" s="54"/>
      <c r="B212" s="54"/>
      <c r="C212" s="54"/>
    </row>
    <row r="213" spans="1:3" x14ac:dyDescent="0.25">
      <c r="A213" s="54"/>
      <c r="B213" s="54"/>
      <c r="C213" s="54"/>
    </row>
    <row r="214" spans="1:3" x14ac:dyDescent="0.25">
      <c r="A214" s="54"/>
      <c r="B214" s="54"/>
      <c r="C214" s="54"/>
    </row>
    <row r="215" spans="1:3" x14ac:dyDescent="0.25">
      <c r="A215" s="54"/>
      <c r="B215" s="54"/>
      <c r="C215" s="54"/>
    </row>
    <row r="216" spans="1:3" x14ac:dyDescent="0.25">
      <c r="A216" s="54"/>
      <c r="B216" s="54"/>
      <c r="C216" s="54"/>
    </row>
    <row r="217" spans="1:3" x14ac:dyDescent="0.25">
      <c r="A217" s="54"/>
      <c r="B217" s="54"/>
      <c r="C217" s="54"/>
    </row>
    <row r="218" spans="1:3" x14ac:dyDescent="0.25">
      <c r="A218" s="54"/>
      <c r="B218" s="54"/>
      <c r="C218" s="54"/>
    </row>
    <row r="219" spans="1:3" x14ac:dyDescent="0.25">
      <c r="A219" s="54"/>
      <c r="B219" s="54"/>
      <c r="C219" s="54"/>
    </row>
    <row r="220" spans="1:3" x14ac:dyDescent="0.25">
      <c r="A220" s="54"/>
      <c r="B220" s="54"/>
      <c r="C220" s="54"/>
    </row>
    <row r="221" spans="1:3" x14ac:dyDescent="0.25">
      <c r="A221" s="54"/>
      <c r="B221" s="54"/>
      <c r="C221" s="54"/>
    </row>
    <row r="222" spans="1:3" x14ac:dyDescent="0.25">
      <c r="A222" s="54"/>
      <c r="B222" s="54"/>
      <c r="C222" s="54"/>
    </row>
    <row r="223" spans="1:3" x14ac:dyDescent="0.25">
      <c r="A223" s="54"/>
      <c r="B223" s="54"/>
      <c r="C223" s="54"/>
    </row>
    <row r="224" spans="1:3" x14ac:dyDescent="0.25">
      <c r="A224" s="54"/>
      <c r="B224" s="54"/>
      <c r="C224" s="54"/>
    </row>
    <row r="225" spans="1:3" x14ac:dyDescent="0.25">
      <c r="A225" s="54"/>
      <c r="B225" s="54"/>
      <c r="C225" s="54"/>
    </row>
    <row r="226" spans="1:3" x14ac:dyDescent="0.25">
      <c r="A226" s="54"/>
      <c r="B226" s="54"/>
      <c r="C226" s="54"/>
    </row>
    <row r="227" spans="1:3" x14ac:dyDescent="0.25">
      <c r="A227" s="54"/>
      <c r="B227" s="54"/>
      <c r="C227" s="54"/>
    </row>
    <row r="228" spans="1:3" x14ac:dyDescent="0.25">
      <c r="A228" s="54"/>
      <c r="B228" s="54"/>
      <c r="C228" s="54"/>
    </row>
    <row r="229" spans="1:3" x14ac:dyDescent="0.25">
      <c r="A229" s="54"/>
      <c r="B229" s="54"/>
      <c r="C229" s="54"/>
    </row>
    <row r="230" spans="1:3" x14ac:dyDescent="0.25">
      <c r="A230" s="54"/>
      <c r="B230" s="54"/>
      <c r="C230" s="54"/>
    </row>
    <row r="231" spans="1:3" x14ac:dyDescent="0.25">
      <c r="A231" s="54"/>
      <c r="B231" s="54"/>
      <c r="C231" s="54"/>
    </row>
    <row r="232" spans="1:3" x14ac:dyDescent="0.25">
      <c r="A232" s="54"/>
      <c r="B232" s="54"/>
      <c r="C232" s="54"/>
    </row>
    <row r="233" spans="1:3" x14ac:dyDescent="0.25">
      <c r="A233" s="54"/>
      <c r="B233" s="54"/>
      <c r="C233" s="54"/>
    </row>
    <row r="234" spans="1:3" x14ac:dyDescent="0.25">
      <c r="A234" s="54"/>
      <c r="B234" s="54"/>
      <c r="C234" s="54"/>
    </row>
    <row r="235" spans="1:3" x14ac:dyDescent="0.25">
      <c r="A235" s="54"/>
      <c r="B235" s="54"/>
      <c r="C235" s="54"/>
    </row>
    <row r="236" spans="1:3" x14ac:dyDescent="0.25">
      <c r="A236" s="54"/>
      <c r="B236" s="54"/>
      <c r="C236" s="54"/>
    </row>
    <row r="237" spans="1:3" x14ac:dyDescent="0.25">
      <c r="A237" s="54"/>
      <c r="B237" s="54"/>
      <c r="C237" s="54"/>
    </row>
    <row r="238" spans="1:3" x14ac:dyDescent="0.25">
      <c r="A238" s="54"/>
      <c r="B238" s="54"/>
      <c r="C238" s="54"/>
    </row>
    <row r="239" spans="1:3" x14ac:dyDescent="0.25">
      <c r="A239" s="54"/>
      <c r="B239" s="54"/>
      <c r="C239" s="54"/>
    </row>
    <row r="240" spans="1:3" x14ac:dyDescent="0.25">
      <c r="A240" s="54"/>
      <c r="B240" s="54"/>
      <c r="C240" s="54"/>
    </row>
    <row r="241" spans="1:3" x14ac:dyDescent="0.25">
      <c r="A241" s="54"/>
      <c r="B241" s="54"/>
      <c r="C241" s="54"/>
    </row>
    <row r="242" spans="1:3" x14ac:dyDescent="0.25">
      <c r="A242" s="54"/>
      <c r="B242" s="54"/>
      <c r="C242" s="54"/>
    </row>
    <row r="243" spans="1:3" x14ac:dyDescent="0.25">
      <c r="A243" s="54"/>
      <c r="B243" s="54"/>
      <c r="C243" s="54"/>
    </row>
    <row r="244" spans="1:3" x14ac:dyDescent="0.25">
      <c r="A244" s="54"/>
      <c r="B244" s="54"/>
      <c r="C244" s="54"/>
    </row>
    <row r="245" spans="1:3" x14ac:dyDescent="0.25">
      <c r="A245" s="54"/>
      <c r="B245" s="54"/>
      <c r="C245" s="54"/>
    </row>
    <row r="246" spans="1:3" x14ac:dyDescent="0.25">
      <c r="A246" s="54"/>
      <c r="B246" s="54"/>
      <c r="C246" s="54"/>
    </row>
    <row r="247" spans="1:3" x14ac:dyDescent="0.25">
      <c r="A247" s="54"/>
      <c r="B247" s="54"/>
      <c r="C247" s="54"/>
    </row>
    <row r="248" spans="1:3" x14ac:dyDescent="0.25">
      <c r="A248" s="54"/>
      <c r="B248" s="54"/>
      <c r="C248" s="54"/>
    </row>
    <row r="249" spans="1:3" x14ac:dyDescent="0.25">
      <c r="A249" s="54"/>
      <c r="B249" s="54"/>
      <c r="C249" s="54"/>
    </row>
    <row r="250" spans="1:3" x14ac:dyDescent="0.25">
      <c r="A250" s="54"/>
      <c r="B250" s="54"/>
      <c r="C250" s="54"/>
    </row>
    <row r="251" spans="1:3" x14ac:dyDescent="0.25">
      <c r="A251" s="54"/>
      <c r="B251" s="54"/>
      <c r="C251" s="54"/>
    </row>
    <row r="252" spans="1:3" x14ac:dyDescent="0.25">
      <c r="A252" s="54"/>
      <c r="B252" s="54"/>
      <c r="C252" s="54"/>
    </row>
    <row r="253" spans="1:3" x14ac:dyDescent="0.25">
      <c r="A253" s="54"/>
      <c r="B253" s="54"/>
      <c r="C253" s="54"/>
    </row>
    <row r="254" spans="1:3" x14ac:dyDescent="0.25">
      <c r="A254" s="54"/>
      <c r="B254" s="54"/>
      <c r="C254" s="54"/>
    </row>
    <row r="255" spans="1:3" x14ac:dyDescent="0.25">
      <c r="A255" s="54"/>
      <c r="B255" s="54"/>
      <c r="C255" s="54"/>
    </row>
    <row r="256" spans="1:3" x14ac:dyDescent="0.25">
      <c r="A256" s="54"/>
      <c r="B256" s="54"/>
      <c r="C256" s="54"/>
    </row>
    <row r="257" spans="1:3" x14ac:dyDescent="0.25">
      <c r="A257" s="54"/>
      <c r="B257" s="54"/>
      <c r="C257" s="54"/>
    </row>
    <row r="258" spans="1:3" x14ac:dyDescent="0.25">
      <c r="A258" s="54"/>
      <c r="B258" s="54"/>
      <c r="C258" s="54"/>
    </row>
    <row r="259" spans="1:3" x14ac:dyDescent="0.25">
      <c r="A259" s="54"/>
      <c r="B259" s="54"/>
      <c r="C259" s="54"/>
    </row>
    <row r="260" spans="1:3" x14ac:dyDescent="0.25">
      <c r="A260" s="54"/>
      <c r="B260" s="54"/>
      <c r="C260" s="54"/>
    </row>
    <row r="261" spans="1:3" x14ac:dyDescent="0.25">
      <c r="A261" s="54"/>
      <c r="B261" s="54"/>
      <c r="C261" s="54"/>
    </row>
    <row r="262" spans="1:3" x14ac:dyDescent="0.25">
      <c r="A262" s="54"/>
      <c r="B262" s="54"/>
      <c r="C262" s="54"/>
    </row>
    <row r="263" spans="1:3" x14ac:dyDescent="0.25">
      <c r="A263" s="54"/>
      <c r="B263" s="54"/>
      <c r="C263" s="54"/>
    </row>
    <row r="264" spans="1:3" x14ac:dyDescent="0.25">
      <c r="A264" s="54"/>
      <c r="B264" s="54"/>
      <c r="C264" s="54"/>
    </row>
    <row r="265" spans="1:3" x14ac:dyDescent="0.25">
      <c r="A265" s="54"/>
      <c r="B265" s="54"/>
      <c r="C265" s="54"/>
    </row>
    <row r="266" spans="1:3" x14ac:dyDescent="0.25">
      <c r="A266" s="54"/>
      <c r="B266" s="54"/>
      <c r="C266" s="54"/>
    </row>
    <row r="267" spans="1:3" x14ac:dyDescent="0.25">
      <c r="A267" s="54"/>
      <c r="B267" s="54"/>
      <c r="C267" s="54"/>
    </row>
    <row r="268" spans="1:3" x14ac:dyDescent="0.25">
      <c r="A268" s="54"/>
      <c r="B268" s="54"/>
      <c r="C268" s="54"/>
    </row>
    <row r="269" spans="1:3" x14ac:dyDescent="0.25">
      <c r="A269" s="54"/>
      <c r="B269" s="54"/>
      <c r="C269" s="54"/>
    </row>
    <row r="270" spans="1:3" x14ac:dyDescent="0.25">
      <c r="A270" s="54"/>
      <c r="B270" s="54"/>
      <c r="C270" s="54"/>
    </row>
    <row r="271" spans="1:3" x14ac:dyDescent="0.25">
      <c r="A271" s="54"/>
      <c r="B271" s="54"/>
      <c r="C271" s="54"/>
    </row>
    <row r="272" spans="1:3" x14ac:dyDescent="0.25">
      <c r="A272" s="54"/>
      <c r="B272" s="54"/>
      <c r="C272" s="54"/>
    </row>
    <row r="273" spans="1:3" x14ac:dyDescent="0.25">
      <c r="A273" s="54"/>
      <c r="B273" s="54"/>
      <c r="C273" s="54"/>
    </row>
    <row r="274" spans="1:3" x14ac:dyDescent="0.25">
      <c r="A274" s="54"/>
      <c r="B274" s="54"/>
      <c r="C274" s="54"/>
    </row>
    <row r="275" spans="1:3" x14ac:dyDescent="0.25">
      <c r="A275" s="54"/>
      <c r="B275" s="54"/>
      <c r="C275" s="54"/>
    </row>
    <row r="276" spans="1:3" x14ac:dyDescent="0.25">
      <c r="A276" s="54"/>
      <c r="B276" s="54"/>
      <c r="C276" s="54"/>
    </row>
    <row r="277" spans="1:3" x14ac:dyDescent="0.25">
      <c r="A277" s="54"/>
      <c r="B277" s="54"/>
      <c r="C277" s="54"/>
    </row>
    <row r="278" spans="1:3" x14ac:dyDescent="0.25">
      <c r="A278" s="54"/>
      <c r="B278" s="54"/>
      <c r="C278" s="54"/>
    </row>
    <row r="279" spans="1:3" x14ac:dyDescent="0.25">
      <c r="A279" s="54"/>
      <c r="B279" s="54"/>
      <c r="C279" s="54"/>
    </row>
    <row r="280" spans="1:3" x14ac:dyDescent="0.25">
      <c r="A280" s="54"/>
      <c r="B280" s="54"/>
      <c r="C280" s="54"/>
    </row>
    <row r="281" spans="1:3" x14ac:dyDescent="0.25">
      <c r="A281" s="54"/>
      <c r="B281" s="54"/>
      <c r="C281" s="54"/>
    </row>
    <row r="282" spans="1:3" x14ac:dyDescent="0.25">
      <c r="A282" s="54"/>
      <c r="B282" s="54"/>
      <c r="C282" s="54"/>
    </row>
    <row r="283" spans="1:3" x14ac:dyDescent="0.25">
      <c r="A283" s="54"/>
      <c r="B283" s="54"/>
      <c r="C283" s="54"/>
    </row>
    <row r="284" spans="1:3" x14ac:dyDescent="0.25">
      <c r="A284" s="54"/>
      <c r="B284" s="54"/>
      <c r="C284" s="54"/>
    </row>
    <row r="285" spans="1:3" x14ac:dyDescent="0.25">
      <c r="A285" s="54"/>
      <c r="B285" s="54"/>
      <c r="C285" s="54"/>
    </row>
    <row r="286" spans="1:3" x14ac:dyDescent="0.25">
      <c r="A286" s="54"/>
      <c r="B286" s="54"/>
      <c r="C286" s="54"/>
    </row>
    <row r="287" spans="1:3" x14ac:dyDescent="0.25">
      <c r="A287" s="54"/>
      <c r="B287" s="54"/>
      <c r="C287" s="54"/>
    </row>
    <row r="288" spans="1:3" x14ac:dyDescent="0.25">
      <c r="A288" s="54"/>
      <c r="B288" s="54"/>
      <c r="C288" s="54"/>
    </row>
    <row r="289" spans="1:3" x14ac:dyDescent="0.25">
      <c r="A289" s="54"/>
      <c r="B289" s="54"/>
      <c r="C289" s="54"/>
    </row>
    <row r="290" spans="1:3" x14ac:dyDescent="0.25">
      <c r="A290" s="54"/>
      <c r="B290" s="54"/>
      <c r="C290" s="54"/>
    </row>
    <row r="291" spans="1:3" x14ac:dyDescent="0.25">
      <c r="A291" s="54"/>
      <c r="B291" s="54"/>
      <c r="C291" s="54"/>
    </row>
    <row r="292" spans="1:3" x14ac:dyDescent="0.25">
      <c r="A292" s="54"/>
      <c r="B292" s="54"/>
      <c r="C292" s="54"/>
    </row>
    <row r="293" spans="1:3" x14ac:dyDescent="0.25">
      <c r="A293" s="54"/>
      <c r="B293" s="54"/>
      <c r="C293" s="54"/>
    </row>
    <row r="294" spans="1:3" x14ac:dyDescent="0.25">
      <c r="A294" s="54"/>
      <c r="B294" s="54"/>
      <c r="C294" s="54"/>
    </row>
    <row r="295" spans="1:3" x14ac:dyDescent="0.25">
      <c r="A295" s="54"/>
      <c r="B295" s="54"/>
      <c r="C295" s="54"/>
    </row>
    <row r="296" spans="1:3" x14ac:dyDescent="0.25">
      <c r="A296" s="54"/>
      <c r="B296" s="54"/>
      <c r="C296" s="54"/>
    </row>
    <row r="297" spans="1:3" x14ac:dyDescent="0.25">
      <c r="A297" s="54"/>
      <c r="B297" s="54"/>
      <c r="C297" s="54"/>
    </row>
    <row r="298" spans="1:3" x14ac:dyDescent="0.25">
      <c r="A298" s="54"/>
      <c r="B298" s="54"/>
      <c r="C298" s="54"/>
    </row>
    <row r="299" spans="1:3" x14ac:dyDescent="0.25">
      <c r="A299" s="54"/>
      <c r="B299" s="54"/>
      <c r="C299" s="54"/>
    </row>
    <row r="300" spans="1:3" x14ac:dyDescent="0.25">
      <c r="A300" s="54"/>
      <c r="B300" s="54"/>
      <c r="C300" s="54"/>
    </row>
    <row r="301" spans="1:3" x14ac:dyDescent="0.25">
      <c r="A301" s="54"/>
      <c r="B301" s="54"/>
      <c r="C301" s="54"/>
    </row>
    <row r="302" spans="1:3" x14ac:dyDescent="0.25">
      <c r="A302" s="54"/>
      <c r="B302" s="54"/>
      <c r="C302" s="54"/>
    </row>
    <row r="303" spans="1:3" x14ac:dyDescent="0.25">
      <c r="A303" s="54"/>
      <c r="B303" s="54"/>
      <c r="C303" s="54"/>
    </row>
    <row r="304" spans="1:3" x14ac:dyDescent="0.25">
      <c r="A304" s="54"/>
      <c r="B304" s="54"/>
      <c r="C304" s="54"/>
    </row>
    <row r="305" spans="1:3" x14ac:dyDescent="0.25">
      <c r="A305" s="54"/>
      <c r="B305" s="54"/>
      <c r="C305" s="54"/>
    </row>
    <row r="306" spans="1:3" x14ac:dyDescent="0.25">
      <c r="A306" s="54"/>
      <c r="B306" s="54"/>
      <c r="C306" s="54"/>
    </row>
    <row r="307" spans="1:3" x14ac:dyDescent="0.25">
      <c r="A307" s="54"/>
      <c r="B307" s="54"/>
      <c r="C307" s="54"/>
    </row>
    <row r="308" spans="1:3" x14ac:dyDescent="0.25">
      <c r="A308" s="54"/>
      <c r="B308" s="54"/>
      <c r="C308" s="54"/>
    </row>
    <row r="309" spans="1:3" x14ac:dyDescent="0.25">
      <c r="A309" s="54"/>
      <c r="B309" s="54"/>
      <c r="C309" s="54"/>
    </row>
    <row r="310" spans="1:3" x14ac:dyDescent="0.25">
      <c r="A310" s="54"/>
      <c r="B310" s="54"/>
      <c r="C310" s="54"/>
    </row>
    <row r="311" spans="1:3" x14ac:dyDescent="0.25">
      <c r="A311" s="54"/>
      <c r="B311" s="54"/>
      <c r="C311" s="54"/>
    </row>
    <row r="312" spans="1:3" x14ac:dyDescent="0.25">
      <c r="A312" s="54"/>
      <c r="B312" s="54"/>
      <c r="C312" s="54"/>
    </row>
    <row r="313" spans="1:3" x14ac:dyDescent="0.25">
      <c r="A313" s="54"/>
      <c r="B313" s="54"/>
      <c r="C313" s="54"/>
    </row>
    <row r="314" spans="1:3" x14ac:dyDescent="0.25">
      <c r="A314" s="54"/>
      <c r="B314" s="54"/>
      <c r="C314" s="54"/>
    </row>
    <row r="315" spans="1:3" x14ac:dyDescent="0.25">
      <c r="A315" s="54"/>
      <c r="B315" s="54"/>
      <c r="C315" s="54"/>
    </row>
    <row r="316" spans="1:3" x14ac:dyDescent="0.25">
      <c r="A316" s="54"/>
      <c r="B316" s="54"/>
      <c r="C316" s="54"/>
    </row>
    <row r="317" spans="1:3" x14ac:dyDescent="0.25">
      <c r="A317" s="54"/>
      <c r="B317" s="54"/>
      <c r="C317" s="54"/>
    </row>
    <row r="318" spans="1:3" x14ac:dyDescent="0.25">
      <c r="A318" s="54"/>
      <c r="B318" s="54"/>
      <c r="C318" s="54"/>
    </row>
    <row r="319" spans="1:3" x14ac:dyDescent="0.25">
      <c r="A319" s="54"/>
      <c r="B319" s="54"/>
      <c r="C319" s="54"/>
    </row>
    <row r="320" spans="1:3" x14ac:dyDescent="0.25">
      <c r="A320" s="54"/>
      <c r="B320" s="54"/>
      <c r="C320" s="54"/>
    </row>
    <row r="321" spans="1:3" x14ac:dyDescent="0.25">
      <c r="A321" s="54"/>
      <c r="B321" s="54"/>
      <c r="C321" s="54"/>
    </row>
    <row r="322" spans="1:3" x14ac:dyDescent="0.25">
      <c r="A322" s="54"/>
      <c r="B322" s="54"/>
      <c r="C322" s="54"/>
    </row>
    <row r="323" spans="1:3" x14ac:dyDescent="0.25">
      <c r="A323" s="54"/>
      <c r="B323" s="54"/>
      <c r="C323" s="54"/>
    </row>
    <row r="324" spans="1:3" x14ac:dyDescent="0.25">
      <c r="A324" s="54"/>
      <c r="B324" s="54"/>
      <c r="C324" s="54"/>
    </row>
    <row r="325" spans="1:3" x14ac:dyDescent="0.25">
      <c r="A325" s="54"/>
      <c r="B325" s="54"/>
      <c r="C325" s="54"/>
    </row>
    <row r="326" spans="1:3" x14ac:dyDescent="0.25">
      <c r="A326" s="54"/>
      <c r="B326" s="54"/>
      <c r="C326" s="54"/>
    </row>
    <row r="327" spans="1:3" x14ac:dyDescent="0.25">
      <c r="A327" s="54"/>
      <c r="B327" s="54"/>
      <c r="C327" s="54"/>
    </row>
    <row r="328" spans="1:3" x14ac:dyDescent="0.25">
      <c r="A328" s="54"/>
      <c r="B328" s="54"/>
      <c r="C328" s="54"/>
    </row>
    <row r="329" spans="1:3" x14ac:dyDescent="0.25">
      <c r="A329" s="54"/>
      <c r="B329" s="54"/>
      <c r="C329" s="54"/>
    </row>
    <row r="330" spans="1:3" x14ac:dyDescent="0.25">
      <c r="A330" s="54"/>
      <c r="B330" s="54"/>
      <c r="C330" s="54"/>
    </row>
    <row r="331" spans="1:3" x14ac:dyDescent="0.25">
      <c r="A331" s="54"/>
      <c r="B331" s="54"/>
      <c r="C331" s="54"/>
    </row>
    <row r="332" spans="1:3" x14ac:dyDescent="0.25">
      <c r="A332" s="54"/>
      <c r="B332" s="54"/>
      <c r="C332" s="54"/>
    </row>
    <row r="333" spans="1:3" x14ac:dyDescent="0.25">
      <c r="A333" s="54"/>
      <c r="B333" s="54"/>
      <c r="C333" s="54"/>
    </row>
    <row r="334" spans="1:3" x14ac:dyDescent="0.25">
      <c r="A334" s="54"/>
      <c r="B334" s="54"/>
      <c r="C334" s="54"/>
    </row>
    <row r="335" spans="1:3" x14ac:dyDescent="0.25">
      <c r="A335" s="54"/>
      <c r="B335" s="54"/>
      <c r="C335" s="54"/>
    </row>
    <row r="336" spans="1:3" x14ac:dyDescent="0.25">
      <c r="A336" s="54"/>
      <c r="B336" s="54"/>
      <c r="C336" s="54"/>
    </row>
    <row r="337" spans="1:3" x14ac:dyDescent="0.25">
      <c r="A337" s="54"/>
      <c r="B337" s="54"/>
      <c r="C337" s="54"/>
    </row>
    <row r="338" spans="1:3" x14ac:dyDescent="0.25">
      <c r="A338" s="54"/>
      <c r="B338" s="54"/>
      <c r="C338" s="54"/>
    </row>
    <row r="339" spans="1:3" x14ac:dyDescent="0.25">
      <c r="A339" s="54"/>
      <c r="B339" s="54"/>
      <c r="C339" s="54"/>
    </row>
    <row r="340" spans="1:3" x14ac:dyDescent="0.25">
      <c r="A340" s="54"/>
      <c r="B340" s="54"/>
      <c r="C340" s="54"/>
    </row>
    <row r="341" spans="1:3" x14ac:dyDescent="0.25">
      <c r="A341" s="54"/>
      <c r="B341" s="54"/>
      <c r="C341" s="54"/>
    </row>
    <row r="342" spans="1:3" x14ac:dyDescent="0.25">
      <c r="A342" s="54"/>
      <c r="B342" s="54"/>
      <c r="C342" s="54"/>
    </row>
    <row r="343" spans="1:3" x14ac:dyDescent="0.25">
      <c r="A343" s="54"/>
      <c r="B343" s="54"/>
      <c r="C343" s="54"/>
    </row>
    <row r="344" spans="1:3" x14ac:dyDescent="0.25">
      <c r="A344" s="54"/>
      <c r="B344" s="54"/>
      <c r="C344" s="54"/>
    </row>
    <row r="345" spans="1:3" x14ac:dyDescent="0.25">
      <c r="A345" s="54"/>
      <c r="B345" s="54"/>
      <c r="C345" s="54"/>
    </row>
    <row r="346" spans="1:3" x14ac:dyDescent="0.25">
      <c r="A346" s="54"/>
      <c r="B346" s="54"/>
      <c r="C346" s="54"/>
    </row>
    <row r="347" spans="1:3" x14ac:dyDescent="0.25">
      <c r="A347" s="54"/>
      <c r="B347" s="54"/>
      <c r="C347" s="54"/>
    </row>
    <row r="348" spans="1:3" x14ac:dyDescent="0.25">
      <c r="A348" s="54"/>
      <c r="B348" s="54"/>
      <c r="C348" s="54"/>
    </row>
    <row r="349" spans="1:3" x14ac:dyDescent="0.25">
      <c r="A349" s="54"/>
      <c r="B349" s="54"/>
      <c r="C349" s="54"/>
    </row>
    <row r="350" spans="1:3" x14ac:dyDescent="0.25">
      <c r="A350" s="54"/>
      <c r="B350" s="54"/>
      <c r="C350" s="54"/>
    </row>
    <row r="351" spans="1:3" x14ac:dyDescent="0.25">
      <c r="A351" s="54"/>
      <c r="B351" s="54"/>
      <c r="C351" s="54"/>
    </row>
    <row r="352" spans="1:3" x14ac:dyDescent="0.25">
      <c r="A352" s="54"/>
      <c r="B352" s="54"/>
      <c r="C352" s="54"/>
    </row>
    <row r="353" spans="1:3" x14ac:dyDescent="0.25">
      <c r="A353" s="54"/>
      <c r="B353" s="54"/>
      <c r="C353" s="54"/>
    </row>
    <row r="354" spans="1:3" x14ac:dyDescent="0.25">
      <c r="A354" s="54"/>
      <c r="B354" s="54"/>
      <c r="C354" s="54"/>
    </row>
    <row r="355" spans="1:3" x14ac:dyDescent="0.25">
      <c r="A355" s="54"/>
      <c r="B355" s="54"/>
      <c r="C355" s="54"/>
    </row>
    <row r="356" spans="1:3" x14ac:dyDescent="0.25">
      <c r="A356" s="54"/>
      <c r="B356" s="54"/>
      <c r="C356" s="54"/>
    </row>
    <row r="357" spans="1:3" x14ac:dyDescent="0.25">
      <c r="A357" s="54"/>
      <c r="B357" s="54"/>
      <c r="C357" s="54"/>
    </row>
    <row r="358" spans="1:3" x14ac:dyDescent="0.25">
      <c r="A358" s="54"/>
      <c r="B358" s="54"/>
      <c r="C358" s="54"/>
    </row>
    <row r="359" spans="1:3" x14ac:dyDescent="0.25">
      <c r="A359" s="54"/>
      <c r="B359" s="54"/>
      <c r="C359" s="54"/>
    </row>
    <row r="360" spans="1:3" x14ac:dyDescent="0.25">
      <c r="A360" s="54"/>
      <c r="B360" s="54"/>
      <c r="C360" s="54"/>
    </row>
    <row r="361" spans="1:3" x14ac:dyDescent="0.25">
      <c r="A361" s="54"/>
      <c r="B361" s="54"/>
      <c r="C361" s="54"/>
    </row>
    <row r="362" spans="1:3" x14ac:dyDescent="0.25">
      <c r="A362" s="54"/>
      <c r="B362" s="54"/>
      <c r="C362" s="54"/>
    </row>
    <row r="363" spans="1:3" x14ac:dyDescent="0.25">
      <c r="A363" s="54"/>
      <c r="B363" s="54"/>
      <c r="C363" s="54"/>
    </row>
    <row r="364" spans="1:3" x14ac:dyDescent="0.25">
      <c r="A364" s="54"/>
      <c r="B364" s="54"/>
      <c r="C364" s="54"/>
    </row>
    <row r="365" spans="1:3" x14ac:dyDescent="0.25">
      <c r="A365" s="54"/>
      <c r="B365" s="54"/>
      <c r="C365" s="54"/>
    </row>
    <row r="366" spans="1:3" x14ac:dyDescent="0.25">
      <c r="A366" s="54"/>
      <c r="B366" s="54"/>
      <c r="C366" s="54"/>
    </row>
    <row r="367" spans="1:3" x14ac:dyDescent="0.25">
      <c r="A367" s="54"/>
      <c r="B367" s="54"/>
      <c r="C367" s="54"/>
    </row>
    <row r="368" spans="1:3" x14ac:dyDescent="0.25">
      <c r="A368" s="54"/>
      <c r="B368" s="54"/>
      <c r="C368" s="54"/>
    </row>
    <row r="369" spans="1:3" x14ac:dyDescent="0.25">
      <c r="A369" s="54"/>
      <c r="B369" s="54"/>
      <c r="C369" s="54"/>
    </row>
    <row r="370" spans="1:3" x14ac:dyDescent="0.25">
      <c r="A370" s="54"/>
      <c r="B370" s="54"/>
      <c r="C370" s="54"/>
    </row>
    <row r="371" spans="1:3" x14ac:dyDescent="0.25">
      <c r="A371" s="54"/>
      <c r="B371" s="54"/>
      <c r="C371" s="54"/>
    </row>
    <row r="372" spans="1:3" x14ac:dyDescent="0.25">
      <c r="A372" s="54"/>
      <c r="B372" s="54"/>
      <c r="C372" s="54"/>
    </row>
    <row r="373" spans="1:3" x14ac:dyDescent="0.25">
      <c r="A373" s="54"/>
      <c r="B373" s="54"/>
      <c r="C373" s="54"/>
    </row>
    <row r="374" spans="1:3" x14ac:dyDescent="0.25">
      <c r="A374" s="54"/>
      <c r="B374" s="54"/>
      <c r="C374" s="54"/>
    </row>
    <row r="375" spans="1:3" x14ac:dyDescent="0.25">
      <c r="A375" s="54"/>
      <c r="B375" s="54"/>
      <c r="C375" s="54"/>
    </row>
    <row r="376" spans="1:3" x14ac:dyDescent="0.25">
      <c r="A376" s="54"/>
      <c r="B376" s="54"/>
      <c r="C376" s="54"/>
    </row>
    <row r="377" spans="1:3" x14ac:dyDescent="0.25">
      <c r="A377" s="54"/>
      <c r="B377" s="54"/>
      <c r="C377" s="54"/>
    </row>
    <row r="378" spans="1:3" x14ac:dyDescent="0.25">
      <c r="A378" s="54"/>
      <c r="B378" s="54"/>
      <c r="C378" s="54"/>
    </row>
    <row r="379" spans="1:3" x14ac:dyDescent="0.25">
      <c r="A379" s="54"/>
      <c r="B379" s="54"/>
      <c r="C379" s="54"/>
    </row>
    <row r="380" spans="1:3" x14ac:dyDescent="0.25">
      <c r="A380" s="54"/>
      <c r="B380" s="54"/>
      <c r="C380" s="54"/>
    </row>
    <row r="381" spans="1:3" x14ac:dyDescent="0.25">
      <c r="A381" s="54"/>
      <c r="B381" s="54"/>
      <c r="C381" s="54"/>
    </row>
    <row r="382" spans="1:3" x14ac:dyDescent="0.25">
      <c r="A382" s="54"/>
      <c r="B382" s="54"/>
      <c r="C382" s="5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9" customWidth="1"/>
    <col min="2" max="2" width="30.140625" style="49" customWidth="1"/>
    <col min="3" max="3" width="12.28515625" style="49" customWidth="1"/>
    <col min="4" max="5" width="15" style="49" customWidth="1"/>
    <col min="6" max="7" width="13.28515625" style="49" customWidth="1"/>
    <col min="8" max="8" width="12.28515625" style="49" customWidth="1"/>
    <col min="9" max="9" width="17.85546875" style="49" customWidth="1"/>
    <col min="10" max="10" width="16.7109375" style="49" customWidth="1"/>
    <col min="11" max="11" width="24.5703125" style="49" customWidth="1"/>
    <col min="12" max="12" width="30.85546875" style="49" customWidth="1"/>
    <col min="13" max="13" width="27.140625" style="49" customWidth="1"/>
    <col min="14" max="14" width="32.42578125" style="49" customWidth="1"/>
    <col min="15" max="15" width="13.28515625" style="49" hidden="1" customWidth="1"/>
    <col min="16" max="16" width="8.7109375" style="49" hidden="1" customWidth="1"/>
    <col min="17" max="17" width="12.7109375" style="49" hidden="1" customWidth="1"/>
    <col min="18" max="18" width="0" style="49" hidden="1" customWidth="1"/>
    <col min="19" max="19" width="17" style="49" hidden="1" customWidth="1"/>
    <col min="20" max="21" width="12" style="49" hidden="1" customWidth="1"/>
    <col min="22" max="22" width="11" style="49" hidden="1" customWidth="1"/>
    <col min="23" max="25" width="17.7109375" style="49" hidden="1" customWidth="1"/>
    <col min="26" max="26" width="46.5703125" style="49" hidden="1" customWidth="1"/>
    <col min="27" max="28" width="12.28515625" style="49" customWidth="1"/>
    <col min="29" max="16384" width="9.140625" style="49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32" t="str">
        <f>'1. паспорт местоположение'!$A$5</f>
        <v>Год раскрытия информации: 2025 год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8" s="2" customFormat="1" ht="15.75" x14ac:dyDescent="0.2">
      <c r="A5" s="28"/>
    </row>
    <row r="6" spans="1:28" s="2" customFormat="1" ht="18.75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</row>
    <row r="7" spans="1:28" s="2" customFormat="1" ht="18.75" x14ac:dyDescent="0.2">
      <c r="A7" s="236"/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</row>
    <row r="8" spans="1:28" s="2" customFormat="1" ht="18.75" customHeight="1" x14ac:dyDescent="0.2">
      <c r="A8" s="237" t="s">
        <v>309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</row>
    <row r="9" spans="1:28" s="2" customFormat="1" ht="18.75" customHeight="1" x14ac:dyDescent="0.2">
      <c r="A9" s="238" t="s">
        <v>4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</row>
    <row r="10" spans="1:28" s="2" customFormat="1" ht="18.75" x14ac:dyDescent="0.2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</row>
    <row r="11" spans="1:28" s="2" customFormat="1" ht="18.75" customHeight="1" x14ac:dyDescent="0.2">
      <c r="A11" s="237" t="str">
        <f>'1. паспорт местоположение'!A12:C12</f>
        <v>M_Che424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</row>
    <row r="12" spans="1:28" s="2" customFormat="1" ht="18.75" customHeight="1" x14ac:dyDescent="0.2">
      <c r="A12" s="238" t="s">
        <v>3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8" s="39" customFormat="1" ht="15.75" customHeight="1" x14ac:dyDescent="0.2">
      <c r="A13" s="240"/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</row>
    <row r="14" spans="1:28" s="40" customFormat="1" ht="37.5" customHeight="1" x14ac:dyDescent="0.2">
      <c r="A14" s="239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</row>
    <row r="15" spans="1:28" s="40" customFormat="1" ht="15" customHeight="1" x14ac:dyDescent="0.2">
      <c r="A15" s="238" t="s">
        <v>2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</row>
    <row r="16" spans="1:28" x14ac:dyDescent="0.25">
      <c r="A16" s="266"/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48"/>
      <c r="AB16" s="48"/>
    </row>
    <row r="17" spans="1:28" x14ac:dyDescent="0.25">
      <c r="A17" s="266"/>
      <c r="B17" s="266"/>
      <c r="C17" s="266"/>
      <c r="D17" s="266"/>
      <c r="E17" s="266"/>
      <c r="F17" s="266"/>
      <c r="G17" s="266"/>
      <c r="H17" s="266"/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  <c r="U17" s="266"/>
      <c r="V17" s="266"/>
      <c r="W17" s="266"/>
      <c r="X17" s="266"/>
      <c r="Y17" s="266"/>
      <c r="Z17" s="266"/>
      <c r="AA17" s="48"/>
      <c r="AB17" s="48"/>
    </row>
    <row r="18" spans="1:28" x14ac:dyDescent="0.25">
      <c r="A18" s="266"/>
      <c r="B18" s="266"/>
      <c r="C18" s="266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266"/>
      <c r="Y18" s="266"/>
      <c r="Z18" s="266"/>
      <c r="AA18" s="48"/>
      <c r="AB18" s="48"/>
    </row>
    <row r="19" spans="1:28" x14ac:dyDescent="0.25">
      <c r="A19" s="266"/>
      <c r="B19" s="266"/>
      <c r="C19" s="266"/>
      <c r="D19" s="266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  <c r="U19" s="266"/>
      <c r="V19" s="266"/>
      <c r="W19" s="266"/>
      <c r="X19" s="266"/>
      <c r="Y19" s="266"/>
      <c r="Z19" s="266"/>
      <c r="AA19" s="48"/>
      <c r="AB19" s="48"/>
    </row>
    <row r="20" spans="1:28" x14ac:dyDescent="0.25">
      <c r="A20" s="266"/>
      <c r="B20" s="266"/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  <c r="U20" s="266"/>
      <c r="V20" s="266"/>
      <c r="W20" s="266"/>
      <c r="X20" s="266"/>
      <c r="Y20" s="266"/>
      <c r="Z20" s="266"/>
      <c r="AA20" s="48"/>
      <c r="AB20" s="48"/>
    </row>
    <row r="21" spans="1:28" x14ac:dyDescent="0.25">
      <c r="A21" s="266"/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  <c r="U21" s="266"/>
      <c r="V21" s="266"/>
      <c r="W21" s="266"/>
      <c r="X21" s="266"/>
      <c r="Y21" s="266"/>
      <c r="Z21" s="266"/>
      <c r="AA21" s="48"/>
      <c r="AB21" s="48"/>
    </row>
    <row r="22" spans="1:28" x14ac:dyDescent="0.25">
      <c r="A22" s="271" t="s">
        <v>373</v>
      </c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50"/>
      <c r="AB22" s="50"/>
    </row>
    <row r="23" spans="1:28" ht="32.25" customHeight="1" x14ac:dyDescent="0.25">
      <c r="A23" s="267" t="s">
        <v>374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9"/>
      <c r="M23" s="270" t="s">
        <v>375</v>
      </c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</row>
    <row r="24" spans="1:28" ht="151.5" customHeight="1" x14ac:dyDescent="0.25">
      <c r="A24" s="107" t="s">
        <v>376</v>
      </c>
      <c r="B24" s="108" t="s">
        <v>377</v>
      </c>
      <c r="C24" s="107" t="s">
        <v>378</v>
      </c>
      <c r="D24" s="107" t="s">
        <v>379</v>
      </c>
      <c r="E24" s="107" t="s">
        <v>380</v>
      </c>
      <c r="F24" s="107" t="s">
        <v>400</v>
      </c>
      <c r="G24" s="107" t="s">
        <v>401</v>
      </c>
      <c r="H24" s="107" t="s">
        <v>381</v>
      </c>
      <c r="I24" s="107" t="s">
        <v>402</v>
      </c>
      <c r="J24" s="107" t="s">
        <v>382</v>
      </c>
      <c r="K24" s="108" t="s">
        <v>383</v>
      </c>
      <c r="L24" s="108" t="s">
        <v>384</v>
      </c>
      <c r="M24" s="109" t="s">
        <v>385</v>
      </c>
      <c r="N24" s="108" t="s">
        <v>403</v>
      </c>
      <c r="O24" s="107" t="s">
        <v>404</v>
      </c>
      <c r="P24" s="107" t="s">
        <v>405</v>
      </c>
      <c r="Q24" s="107" t="s">
        <v>406</v>
      </c>
      <c r="R24" s="107" t="s">
        <v>381</v>
      </c>
      <c r="S24" s="107" t="s">
        <v>407</v>
      </c>
      <c r="T24" s="107" t="s">
        <v>408</v>
      </c>
      <c r="U24" s="107" t="s">
        <v>409</v>
      </c>
      <c r="V24" s="107" t="s">
        <v>406</v>
      </c>
      <c r="W24" s="110" t="s">
        <v>410</v>
      </c>
      <c r="X24" s="110" t="s">
        <v>411</v>
      </c>
      <c r="Y24" s="110" t="s">
        <v>412</v>
      </c>
      <c r="Z24" s="51" t="s">
        <v>386</v>
      </c>
    </row>
    <row r="25" spans="1:28" ht="16.5" customHeight="1" x14ac:dyDescent="0.25">
      <c r="A25" s="107">
        <v>1</v>
      </c>
      <c r="B25" s="108">
        <v>2</v>
      </c>
      <c r="C25" s="107">
        <v>3</v>
      </c>
      <c r="D25" s="108">
        <v>4</v>
      </c>
      <c r="E25" s="107">
        <v>5</v>
      </c>
      <c r="F25" s="108">
        <v>6</v>
      </c>
      <c r="G25" s="107">
        <v>7</v>
      </c>
      <c r="H25" s="108">
        <v>8</v>
      </c>
      <c r="I25" s="107">
        <v>9</v>
      </c>
      <c r="J25" s="108">
        <v>10</v>
      </c>
      <c r="K25" s="107">
        <v>11</v>
      </c>
      <c r="L25" s="108">
        <v>12</v>
      </c>
      <c r="M25" s="107">
        <v>13</v>
      </c>
      <c r="N25" s="108">
        <v>14</v>
      </c>
      <c r="O25" s="107">
        <v>15</v>
      </c>
      <c r="P25" s="108">
        <v>16</v>
      </c>
      <c r="Q25" s="107">
        <v>17</v>
      </c>
      <c r="R25" s="108">
        <v>18</v>
      </c>
      <c r="S25" s="107">
        <v>19</v>
      </c>
      <c r="T25" s="108">
        <v>20</v>
      </c>
      <c r="U25" s="107">
        <v>21</v>
      </c>
      <c r="V25" s="108">
        <v>22</v>
      </c>
      <c r="W25" s="107">
        <v>23</v>
      </c>
      <c r="X25" s="108">
        <v>24</v>
      </c>
      <c r="Y25" s="107">
        <v>25</v>
      </c>
      <c r="Z25" s="108">
        <v>26</v>
      </c>
    </row>
    <row r="26" spans="1:28" ht="45.75" customHeight="1" x14ac:dyDescent="0.25">
      <c r="A26" s="16" t="s">
        <v>387</v>
      </c>
      <c r="B26" s="16"/>
      <c r="C26" s="52" t="s">
        <v>413</v>
      </c>
      <c r="D26" s="52" t="s">
        <v>414</v>
      </c>
      <c r="E26" s="52" t="s">
        <v>415</v>
      </c>
      <c r="F26" s="52" t="s">
        <v>416</v>
      </c>
      <c r="G26" s="52" t="s">
        <v>417</v>
      </c>
      <c r="H26" s="52" t="s">
        <v>381</v>
      </c>
      <c r="I26" s="52" t="s">
        <v>418</v>
      </c>
      <c r="J26" s="52" t="s">
        <v>419</v>
      </c>
      <c r="K26" s="111"/>
      <c r="L26" s="52" t="s">
        <v>388</v>
      </c>
      <c r="M26" s="53" t="s">
        <v>299</v>
      </c>
      <c r="N26" s="111" t="s">
        <v>301</v>
      </c>
      <c r="O26" s="111" t="s">
        <v>301</v>
      </c>
      <c r="P26" s="111" t="s">
        <v>301</v>
      </c>
      <c r="Q26" s="111" t="s">
        <v>301</v>
      </c>
      <c r="R26" s="111" t="s">
        <v>301</v>
      </c>
      <c r="S26" s="111" t="s">
        <v>301</v>
      </c>
      <c r="T26" s="111" t="s">
        <v>301</v>
      </c>
      <c r="U26" s="111" t="s">
        <v>301</v>
      </c>
      <c r="V26" s="111" t="s">
        <v>301</v>
      </c>
      <c r="W26" s="111" t="s">
        <v>301</v>
      </c>
      <c r="X26" s="111" t="s">
        <v>301</v>
      </c>
      <c r="Y26" s="111" t="s">
        <v>301</v>
      </c>
      <c r="Z26" s="112" t="s">
        <v>389</v>
      </c>
    </row>
    <row r="27" spans="1:28" x14ac:dyDescent="0.25">
      <c r="A27" s="111" t="s">
        <v>390</v>
      </c>
      <c r="B27" s="111" t="s">
        <v>391</v>
      </c>
      <c r="C27" s="111" t="s">
        <v>301</v>
      </c>
      <c r="D27" s="111" t="s">
        <v>301</v>
      </c>
      <c r="E27" s="111" t="s">
        <v>301</v>
      </c>
      <c r="F27" s="111" t="s">
        <v>301</v>
      </c>
      <c r="G27" s="111" t="s">
        <v>301</v>
      </c>
      <c r="H27" s="111" t="s">
        <v>301</v>
      </c>
      <c r="I27" s="111" t="s">
        <v>301</v>
      </c>
      <c r="J27" s="111" t="s">
        <v>301</v>
      </c>
      <c r="K27" s="52" t="s">
        <v>392</v>
      </c>
      <c r="L27" s="111" t="s">
        <v>301</v>
      </c>
      <c r="M27" s="52" t="s">
        <v>300</v>
      </c>
      <c r="N27" s="111" t="s">
        <v>301</v>
      </c>
      <c r="O27" s="111" t="s">
        <v>301</v>
      </c>
      <c r="P27" s="111" t="s">
        <v>301</v>
      </c>
      <c r="Q27" s="111" t="s">
        <v>301</v>
      </c>
      <c r="R27" s="111" t="s">
        <v>301</v>
      </c>
      <c r="S27" s="111" t="s">
        <v>301</v>
      </c>
      <c r="T27" s="111" t="s">
        <v>301</v>
      </c>
      <c r="U27" s="111" t="s">
        <v>301</v>
      </c>
      <c r="V27" s="111" t="s">
        <v>301</v>
      </c>
      <c r="W27" s="111" t="s">
        <v>301</v>
      </c>
      <c r="X27" s="111" t="s">
        <v>301</v>
      </c>
      <c r="Y27" s="111" t="s">
        <v>301</v>
      </c>
      <c r="Z27" s="111" t="s">
        <v>301</v>
      </c>
    </row>
    <row r="28" spans="1:28" x14ac:dyDescent="0.25">
      <c r="A28" s="111" t="s">
        <v>390</v>
      </c>
      <c r="B28" s="111" t="s">
        <v>393</v>
      </c>
      <c r="C28" s="111" t="s">
        <v>301</v>
      </c>
      <c r="D28" s="111" t="s">
        <v>301</v>
      </c>
      <c r="E28" s="111" t="s">
        <v>301</v>
      </c>
      <c r="F28" s="111" t="s">
        <v>301</v>
      </c>
      <c r="G28" s="111" t="s">
        <v>301</v>
      </c>
      <c r="H28" s="111" t="s">
        <v>301</v>
      </c>
      <c r="I28" s="111" t="s">
        <v>301</v>
      </c>
      <c r="J28" s="111" t="s">
        <v>301</v>
      </c>
      <c r="K28" s="52" t="s">
        <v>394</v>
      </c>
      <c r="L28" s="111" t="s">
        <v>301</v>
      </c>
      <c r="M28" s="52" t="s">
        <v>395</v>
      </c>
      <c r="N28" s="111" t="s">
        <v>301</v>
      </c>
      <c r="O28" s="111" t="s">
        <v>301</v>
      </c>
      <c r="P28" s="111" t="s">
        <v>301</v>
      </c>
      <c r="Q28" s="111" t="s">
        <v>301</v>
      </c>
      <c r="R28" s="111" t="s">
        <v>301</v>
      </c>
      <c r="S28" s="111" t="s">
        <v>301</v>
      </c>
      <c r="T28" s="111" t="s">
        <v>301</v>
      </c>
      <c r="U28" s="111" t="s">
        <v>301</v>
      </c>
      <c r="V28" s="111" t="s">
        <v>301</v>
      </c>
      <c r="W28" s="111" t="s">
        <v>301</v>
      </c>
      <c r="X28" s="111" t="s">
        <v>301</v>
      </c>
      <c r="Y28" s="111" t="s">
        <v>301</v>
      </c>
      <c r="Z28" s="111" t="s">
        <v>301</v>
      </c>
    </row>
    <row r="29" spans="1:28" x14ac:dyDescent="0.25">
      <c r="A29" s="111" t="s">
        <v>390</v>
      </c>
      <c r="B29" s="111" t="s">
        <v>396</v>
      </c>
      <c r="C29" s="111" t="s">
        <v>301</v>
      </c>
      <c r="D29" s="111" t="s">
        <v>301</v>
      </c>
      <c r="E29" s="111" t="s">
        <v>301</v>
      </c>
      <c r="F29" s="111" t="s">
        <v>301</v>
      </c>
      <c r="G29" s="111" t="s">
        <v>301</v>
      </c>
      <c r="H29" s="111" t="s">
        <v>301</v>
      </c>
      <c r="I29" s="111" t="s">
        <v>301</v>
      </c>
      <c r="J29" s="111" t="s">
        <v>301</v>
      </c>
      <c r="K29" s="52" t="s">
        <v>397</v>
      </c>
      <c r="L29" s="111" t="s">
        <v>301</v>
      </c>
      <c r="M29" s="111" t="s">
        <v>301</v>
      </c>
      <c r="N29" s="111" t="s">
        <v>301</v>
      </c>
      <c r="O29" s="111" t="s">
        <v>301</v>
      </c>
      <c r="P29" s="111" t="s">
        <v>301</v>
      </c>
      <c r="Q29" s="111" t="s">
        <v>301</v>
      </c>
      <c r="R29" s="111" t="s">
        <v>301</v>
      </c>
      <c r="S29" s="111" t="s">
        <v>301</v>
      </c>
      <c r="T29" s="111" t="s">
        <v>301</v>
      </c>
      <c r="U29" s="111" t="s">
        <v>301</v>
      </c>
      <c r="V29" s="111" t="s">
        <v>301</v>
      </c>
      <c r="W29" s="111" t="s">
        <v>301</v>
      </c>
      <c r="X29" s="111" t="s">
        <v>301</v>
      </c>
      <c r="Y29" s="111" t="s">
        <v>301</v>
      </c>
      <c r="Z29" s="111" t="s">
        <v>301</v>
      </c>
    </row>
    <row r="30" spans="1:28" x14ac:dyDescent="0.25">
      <c r="A30" s="111" t="s">
        <v>390</v>
      </c>
      <c r="B30" s="111" t="s">
        <v>398</v>
      </c>
      <c r="C30" s="111" t="s">
        <v>301</v>
      </c>
      <c r="D30" s="111" t="s">
        <v>301</v>
      </c>
      <c r="E30" s="111" t="s">
        <v>301</v>
      </c>
      <c r="F30" s="111" t="s">
        <v>301</v>
      </c>
      <c r="G30" s="111" t="s">
        <v>301</v>
      </c>
      <c r="H30" s="111" t="s">
        <v>301</v>
      </c>
      <c r="I30" s="111" t="s">
        <v>301</v>
      </c>
      <c r="J30" s="111" t="s">
        <v>301</v>
      </c>
      <c r="K30" s="52" t="s">
        <v>399</v>
      </c>
      <c r="L30" s="111" t="s">
        <v>301</v>
      </c>
      <c r="M30" s="111" t="s">
        <v>301</v>
      </c>
      <c r="N30" s="111" t="s">
        <v>301</v>
      </c>
      <c r="O30" s="111" t="s">
        <v>301</v>
      </c>
      <c r="P30" s="111" t="s">
        <v>301</v>
      </c>
      <c r="Q30" s="111" t="s">
        <v>301</v>
      </c>
      <c r="R30" s="111" t="s">
        <v>301</v>
      </c>
      <c r="S30" s="111" t="s">
        <v>301</v>
      </c>
      <c r="T30" s="111" t="s">
        <v>301</v>
      </c>
      <c r="U30" s="111" t="s">
        <v>301</v>
      </c>
      <c r="V30" s="111" t="s">
        <v>301</v>
      </c>
      <c r="W30" s="111" t="s">
        <v>301</v>
      </c>
      <c r="X30" s="111" t="s">
        <v>301</v>
      </c>
      <c r="Y30" s="111" t="s">
        <v>301</v>
      </c>
      <c r="Z30" s="111" t="s">
        <v>301</v>
      </c>
    </row>
    <row r="31" spans="1:28" x14ac:dyDescent="0.25">
      <c r="A31" s="111" t="s">
        <v>395</v>
      </c>
      <c r="B31" s="111" t="s">
        <v>395</v>
      </c>
      <c r="C31" s="111" t="s">
        <v>395</v>
      </c>
      <c r="D31" s="111" t="s">
        <v>395</v>
      </c>
      <c r="E31" s="111" t="s">
        <v>395</v>
      </c>
      <c r="F31" s="111" t="s">
        <v>395</v>
      </c>
      <c r="G31" s="111" t="s">
        <v>395</v>
      </c>
      <c r="H31" s="111" t="s">
        <v>395</v>
      </c>
      <c r="I31" s="111" t="s">
        <v>395</v>
      </c>
      <c r="J31" s="111" t="s">
        <v>395</v>
      </c>
      <c r="K31" s="111" t="s">
        <v>395</v>
      </c>
      <c r="L31" s="111" t="s">
        <v>301</v>
      </c>
      <c r="M31" s="111" t="s">
        <v>301</v>
      </c>
      <c r="N31" s="111" t="s">
        <v>301</v>
      </c>
      <c r="O31" s="111" t="s">
        <v>301</v>
      </c>
      <c r="P31" s="111" t="s">
        <v>301</v>
      </c>
      <c r="Q31" s="111" t="s">
        <v>301</v>
      </c>
      <c r="R31" s="111" t="s">
        <v>301</v>
      </c>
      <c r="S31" s="111" t="s">
        <v>301</v>
      </c>
      <c r="T31" s="111" t="s">
        <v>301</v>
      </c>
      <c r="U31" s="111" t="s">
        <v>301</v>
      </c>
      <c r="V31" s="111" t="s">
        <v>301</v>
      </c>
      <c r="W31" s="111" t="s">
        <v>301</v>
      </c>
      <c r="X31" s="111" t="s">
        <v>301</v>
      </c>
      <c r="Y31" s="111" t="s">
        <v>301</v>
      </c>
      <c r="Z31" s="111" t="s">
        <v>301</v>
      </c>
    </row>
    <row r="32" spans="1:28" ht="30" x14ac:dyDescent="0.25">
      <c r="A32" s="16" t="s">
        <v>387</v>
      </c>
      <c r="B32" s="16"/>
      <c r="C32" s="52" t="s">
        <v>420</v>
      </c>
      <c r="D32" s="52" t="s">
        <v>421</v>
      </c>
      <c r="E32" s="52" t="s">
        <v>422</v>
      </c>
      <c r="F32" s="52" t="s">
        <v>423</v>
      </c>
      <c r="G32" s="52" t="s">
        <v>424</v>
      </c>
      <c r="H32" s="52" t="s">
        <v>381</v>
      </c>
      <c r="I32" s="52" t="s">
        <v>425</v>
      </c>
      <c r="J32" s="52" t="s">
        <v>426</v>
      </c>
      <c r="K32" s="111"/>
      <c r="L32" s="111" t="s">
        <v>301</v>
      </c>
      <c r="M32" s="111" t="s">
        <v>301</v>
      </c>
      <c r="N32" s="111" t="s">
        <v>301</v>
      </c>
      <c r="O32" s="111" t="s">
        <v>301</v>
      </c>
      <c r="P32" s="111" t="s">
        <v>301</v>
      </c>
      <c r="Q32" s="111" t="s">
        <v>301</v>
      </c>
      <c r="R32" s="111" t="s">
        <v>301</v>
      </c>
      <c r="S32" s="111" t="s">
        <v>301</v>
      </c>
      <c r="T32" s="111" t="s">
        <v>301</v>
      </c>
      <c r="U32" s="111" t="s">
        <v>301</v>
      </c>
      <c r="V32" s="111" t="s">
        <v>301</v>
      </c>
      <c r="W32" s="111" t="s">
        <v>301</v>
      </c>
      <c r="X32" s="111" t="s">
        <v>301</v>
      </c>
      <c r="Y32" s="111" t="s">
        <v>301</v>
      </c>
      <c r="Z32" s="111" t="s">
        <v>301</v>
      </c>
    </row>
    <row r="33" spans="1:26" x14ac:dyDescent="0.25">
      <c r="A33" s="111" t="s">
        <v>395</v>
      </c>
      <c r="B33" s="111" t="s">
        <v>395</v>
      </c>
      <c r="C33" s="111" t="s">
        <v>395</v>
      </c>
      <c r="D33" s="111" t="s">
        <v>395</v>
      </c>
      <c r="E33" s="111" t="s">
        <v>395</v>
      </c>
      <c r="F33" s="111" t="s">
        <v>395</v>
      </c>
      <c r="G33" s="111" t="s">
        <v>395</v>
      </c>
      <c r="H33" s="111" t="s">
        <v>395</v>
      </c>
      <c r="I33" s="111" t="s">
        <v>395</v>
      </c>
      <c r="J33" s="111" t="s">
        <v>395</v>
      </c>
      <c r="K33" s="111" t="s">
        <v>395</v>
      </c>
      <c r="L33" s="111" t="s">
        <v>301</v>
      </c>
      <c r="M33" s="111" t="s">
        <v>301</v>
      </c>
      <c r="N33" s="111" t="s">
        <v>301</v>
      </c>
      <c r="O33" s="111" t="s">
        <v>301</v>
      </c>
      <c r="P33" s="111" t="s">
        <v>301</v>
      </c>
      <c r="Q33" s="111" t="s">
        <v>301</v>
      </c>
      <c r="R33" s="111" t="s">
        <v>301</v>
      </c>
      <c r="S33" s="111" t="s">
        <v>301</v>
      </c>
      <c r="T33" s="111" t="s">
        <v>301</v>
      </c>
      <c r="U33" s="111" t="s">
        <v>301</v>
      </c>
      <c r="V33" s="111" t="s">
        <v>301</v>
      </c>
      <c r="W33" s="111" t="s">
        <v>301</v>
      </c>
      <c r="X33" s="111" t="s">
        <v>301</v>
      </c>
      <c r="Y33" s="111" t="s">
        <v>301</v>
      </c>
      <c r="Z33" s="111" t="s">
        <v>301</v>
      </c>
    </row>
    <row r="37" spans="1:26" x14ac:dyDescent="0.25">
      <c r="A37" s="113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5" customWidth="1"/>
    <col min="2" max="2" width="25.5703125" style="55" customWidth="1"/>
    <col min="3" max="3" width="71.28515625" style="55" customWidth="1"/>
    <col min="4" max="4" width="16.140625" style="55" customWidth="1"/>
    <col min="5" max="5" width="9.42578125" style="55" customWidth="1"/>
    <col min="6" max="6" width="8.7109375" style="55" customWidth="1"/>
    <col min="7" max="7" width="9" style="55" customWidth="1"/>
    <col min="8" max="8" width="8.42578125" style="55" customWidth="1"/>
    <col min="9" max="9" width="8.7109375" style="55" customWidth="1"/>
    <col min="10" max="10" width="8.85546875" style="55" customWidth="1"/>
    <col min="11" max="11" width="9" style="55" customWidth="1"/>
    <col min="12" max="12" width="8.140625" style="55" customWidth="1"/>
    <col min="13" max="13" width="12" style="55" customWidth="1"/>
    <col min="14" max="14" width="10.5703125" style="55" customWidth="1"/>
    <col min="15" max="15" width="9.140625" style="55"/>
    <col min="16" max="16384" width="9.140625" style="49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32" t="str">
        <f>'1. паспорт местоположение'!$A$5</f>
        <v>Год раскрытия информации: 2025 год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s="2" customFormat="1" ht="15.75" x14ac:dyDescent="0.2">
      <c r="A7" s="28"/>
    </row>
    <row r="8" spans="1:20" s="2" customFormat="1" ht="18.75" x14ac:dyDescent="0.2">
      <c r="A8" s="236" t="s">
        <v>5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</row>
    <row r="9" spans="1:20" s="2" customFormat="1" ht="18.75" x14ac:dyDescent="0.2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</row>
    <row r="10" spans="1:20" s="2" customFormat="1" ht="18.75" customHeight="1" x14ac:dyDescent="0.2">
      <c r="A10" s="237" t="s">
        <v>309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</row>
    <row r="11" spans="1:20" s="2" customFormat="1" ht="18.75" customHeight="1" x14ac:dyDescent="0.2">
      <c r="A11" s="238" t="s">
        <v>4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s="2" customFormat="1" ht="18.75" x14ac:dyDescent="0.2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</row>
    <row r="13" spans="1:20" s="2" customFormat="1" ht="18.75" customHeight="1" x14ac:dyDescent="0.2">
      <c r="A13" s="237" t="str">
        <f>'1. паспорт местоположение'!A12:C12</f>
        <v>M_Che424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</row>
    <row r="14" spans="1:20" s="2" customFormat="1" ht="18.75" customHeight="1" x14ac:dyDescent="0.2">
      <c r="A14" s="238" t="s">
        <v>3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s="39" customFormat="1" ht="15.75" customHeight="1" x14ac:dyDescent="0.2">
      <c r="A15" s="240"/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</row>
    <row r="16" spans="1:20" s="40" customFormat="1" ht="15.75" x14ac:dyDescent="0.2">
      <c r="A16" s="237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</row>
    <row r="17" spans="1:20" s="40" customFormat="1" ht="15" customHeight="1" x14ac:dyDescent="0.2">
      <c r="A17" s="238" t="s">
        <v>2</v>
      </c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20" ht="96" customHeight="1" x14ac:dyDescent="0.25">
      <c r="A18" s="272" t="s">
        <v>427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2"/>
    </row>
    <row r="19" spans="1:20" ht="15.75" customHeight="1" x14ac:dyDescent="0.25">
      <c r="A19" s="241" t="s">
        <v>1</v>
      </c>
      <c r="B19" s="241" t="s">
        <v>428</v>
      </c>
      <c r="C19" s="241" t="s">
        <v>429</v>
      </c>
      <c r="D19" s="241" t="s">
        <v>430</v>
      </c>
      <c r="E19" s="273" t="s">
        <v>431</v>
      </c>
      <c r="F19" s="274"/>
      <c r="G19" s="274"/>
      <c r="H19" s="274"/>
      <c r="I19" s="275"/>
      <c r="J19" s="273" t="s">
        <v>432</v>
      </c>
      <c r="K19" s="274"/>
      <c r="L19" s="274"/>
      <c r="M19" s="274"/>
      <c r="N19" s="274"/>
      <c r="O19" s="275"/>
    </row>
    <row r="20" spans="1:20" ht="123" customHeight="1" x14ac:dyDescent="0.25">
      <c r="A20" s="241"/>
      <c r="B20" s="241"/>
      <c r="C20" s="241"/>
      <c r="D20" s="241"/>
      <c r="E20" s="102" t="s">
        <v>433</v>
      </c>
      <c r="F20" s="102" t="s">
        <v>434</v>
      </c>
      <c r="G20" s="102" t="s">
        <v>435</v>
      </c>
      <c r="H20" s="102" t="s">
        <v>436</v>
      </c>
      <c r="I20" s="102" t="s">
        <v>64</v>
      </c>
      <c r="J20" s="102" t="s">
        <v>437</v>
      </c>
      <c r="K20" s="102" t="s">
        <v>438</v>
      </c>
      <c r="L20" s="103" t="s">
        <v>439</v>
      </c>
      <c r="M20" s="104" t="s">
        <v>440</v>
      </c>
      <c r="N20" s="104" t="s">
        <v>441</v>
      </c>
      <c r="O20" s="104" t="s">
        <v>442</v>
      </c>
    </row>
    <row r="21" spans="1:20" ht="15.75" x14ac:dyDescent="0.25">
      <c r="A21" s="105">
        <v>1</v>
      </c>
      <c r="B21" s="106">
        <v>2</v>
      </c>
      <c r="C21" s="105">
        <v>3</v>
      </c>
      <c r="D21" s="106">
        <v>4</v>
      </c>
      <c r="E21" s="105">
        <v>5</v>
      </c>
      <c r="F21" s="106">
        <v>6</v>
      </c>
      <c r="G21" s="105">
        <v>7</v>
      </c>
      <c r="H21" s="106">
        <v>8</v>
      </c>
      <c r="I21" s="105">
        <v>9</v>
      </c>
      <c r="J21" s="106">
        <v>10</v>
      </c>
      <c r="K21" s="105">
        <v>11</v>
      </c>
      <c r="L21" s="106">
        <v>12</v>
      </c>
      <c r="M21" s="105">
        <v>13</v>
      </c>
      <c r="N21" s="106">
        <v>14</v>
      </c>
      <c r="O21" s="105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20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20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20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20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2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20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0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20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20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</row>
    <row r="67" spans="1:15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</row>
    <row r="87" spans="1:15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5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5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</row>
    <row r="117" spans="1:15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</row>
    <row r="118" spans="1:15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</row>
    <row r="119" spans="1:15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</row>
    <row r="120" spans="1:15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</row>
    <row r="126" spans="1:15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1:15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</row>
    <row r="137" spans="1:15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</row>
    <row r="138" spans="1:15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</row>
    <row r="141" spans="1:15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1:15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1:15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</row>
    <row r="150" spans="1:15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1:15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1:15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</row>
    <row r="171" spans="1:15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</row>
    <row r="172" spans="1:15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</row>
    <row r="173" spans="1:15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</row>
    <row r="174" spans="1:15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</row>
    <row r="175" spans="1:15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</row>
    <row r="176" spans="1:15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</row>
    <row r="177" spans="1:15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</row>
    <row r="178" spans="1:15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</row>
    <row r="179" spans="1:15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</row>
    <row r="182" spans="1:15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</row>
    <row r="183" spans="1:15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</row>
    <row r="189" spans="1:15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</row>
    <row r="190" spans="1:15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15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15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</row>
    <row r="200" spans="1:15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</row>
    <row r="202" spans="1:15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</row>
    <row r="204" spans="1:15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</row>
    <row r="210" spans="1:15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</row>
    <row r="301" spans="1:15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</row>
    <row r="304" spans="1:15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</row>
    <row r="306" spans="1:15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</row>
    <row r="308" spans="1:15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</row>
    <row r="310" spans="1:15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</row>
    <row r="312" spans="1:15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</row>
    <row r="314" spans="1:15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</row>
    <row r="316" spans="1:15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</row>
    <row r="318" spans="1:15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</row>
    <row r="320" spans="1:15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</row>
    <row r="334" spans="1:15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</row>
    <row r="336" spans="1:15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</row>
    <row r="338" spans="1:15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</row>
    <row r="340" spans="1:15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</row>
    <row r="342" spans="1:15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</row>
    <row r="344" spans="1:15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</row>
    <row r="346" spans="1:15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</row>
    <row r="348" spans="1:15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</row>
    <row r="350" spans="1:15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</row>
    <row r="352" spans="1:15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</row>
    <row r="354" spans="1:15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49"/>
    <col min="2" max="2" width="28" style="49" customWidth="1"/>
    <col min="3" max="3" width="24.140625" style="49" customWidth="1"/>
    <col min="4" max="4" width="20" style="49" customWidth="1"/>
    <col min="5" max="5" width="15.85546875" style="49" customWidth="1"/>
    <col min="6" max="16384" width="9.140625" style="49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32" t="str">
        <f>'1. паспорт местоположение'!$A$5</f>
        <v>Год раскрытия информации: 2025 год</v>
      </c>
      <c r="B5" s="232"/>
      <c r="C5" s="232"/>
      <c r="D5" s="232"/>
      <c r="E5" s="232"/>
      <c r="F5" s="232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36" t="s">
        <v>5</v>
      </c>
      <c r="B7" s="236"/>
      <c r="C7" s="236"/>
      <c r="D7" s="236"/>
      <c r="E7" s="236"/>
      <c r="F7" s="236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37" t="s">
        <v>287</v>
      </c>
      <c r="B9" s="237"/>
      <c r="C9" s="237"/>
      <c r="D9" s="237"/>
      <c r="E9" s="237"/>
      <c r="F9" s="237"/>
    </row>
    <row r="10" spans="1:6" ht="15.75" x14ac:dyDescent="0.25">
      <c r="A10" s="238" t="s">
        <v>4</v>
      </c>
      <c r="B10" s="238"/>
      <c r="C10" s="238"/>
      <c r="D10" s="238"/>
      <c r="E10" s="238"/>
      <c r="F10" s="238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37" t="str">
        <f>'1. паспорт местоположение'!A12:C12</f>
        <v>M_Che424</v>
      </c>
      <c r="B12" s="237"/>
      <c r="C12" s="237"/>
      <c r="D12" s="237"/>
      <c r="E12" s="237"/>
      <c r="F12" s="237"/>
    </row>
    <row r="13" spans="1:6" ht="15.75" x14ac:dyDescent="0.25">
      <c r="A13" s="238" t="s">
        <v>3</v>
      </c>
      <c r="B13" s="238"/>
      <c r="C13" s="238"/>
      <c r="D13" s="238"/>
      <c r="E13" s="238"/>
      <c r="F13" s="238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39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39"/>
      <c r="C15" s="239"/>
      <c r="D15" s="239"/>
      <c r="E15" s="239"/>
      <c r="F15" s="239"/>
    </row>
    <row r="16" spans="1:6" ht="15.75" x14ac:dyDescent="0.25">
      <c r="A16" s="238" t="s">
        <v>2</v>
      </c>
      <c r="B16" s="238"/>
      <c r="C16" s="238"/>
      <c r="D16" s="238"/>
      <c r="E16" s="238"/>
      <c r="F16" s="238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48" t="s">
        <v>291</v>
      </c>
      <c r="B18" s="248"/>
      <c r="C18" s="248"/>
      <c r="D18" s="248"/>
      <c r="E18" s="248"/>
      <c r="F18" s="248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79" t="s">
        <v>292</v>
      </c>
      <c r="C21" s="280"/>
      <c r="D21" s="280"/>
      <c r="E21" s="281"/>
      <c r="F21" s="31"/>
    </row>
    <row r="22" spans="1:6" ht="15.75" x14ac:dyDescent="0.25">
      <c r="A22" s="31"/>
      <c r="B22" s="276" t="s">
        <v>293</v>
      </c>
      <c r="C22" s="277"/>
      <c r="D22" s="277" t="s">
        <v>294</v>
      </c>
      <c r="E22" s="278"/>
      <c r="F22" s="31"/>
    </row>
    <row r="23" spans="1:6" ht="63" x14ac:dyDescent="0.25">
      <c r="A23" s="31"/>
      <c r="B23" s="96" t="s">
        <v>295</v>
      </c>
      <c r="C23" s="165" t="s">
        <v>467</v>
      </c>
      <c r="D23" s="97" t="s">
        <v>296</v>
      </c>
      <c r="E23" s="98" t="s">
        <v>297</v>
      </c>
      <c r="F23" s="31"/>
    </row>
    <row r="24" spans="1:6" ht="15.75" x14ac:dyDescent="0.25">
      <c r="A24" s="31"/>
      <c r="B24" s="99">
        <v>-131.07146672485001</v>
      </c>
      <c r="C24" s="100">
        <v>0.15</v>
      </c>
      <c r="D24" s="101">
        <v>14</v>
      </c>
      <c r="E24" s="101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55" zoomScaleNormal="100" zoomScaleSheetLayoutView="55" workbookViewId="0">
      <selection activeCell="J50" sqref="J50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32" t="str">
        <f>'1. паспорт местоположение'!$A$5</f>
        <v>Год раскрытия информации: 2025 год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36" t="s">
        <v>5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</row>
    <row r="8" spans="1:44" ht="18.75" x14ac:dyDescent="0.25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</row>
    <row r="9" spans="1:44" x14ac:dyDescent="0.25">
      <c r="A9" s="237" t="str">
        <f>'3.3 паспорт описание'!A9:C9</f>
        <v>АО "Чеченэнерго"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</row>
    <row r="10" spans="1:44" x14ac:dyDescent="0.25">
      <c r="A10" s="238" t="s">
        <v>4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</row>
    <row r="11" spans="1:44" x14ac:dyDescent="0.25">
      <c r="A11" s="265"/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</row>
    <row r="12" spans="1:44" x14ac:dyDescent="0.25">
      <c r="A12" s="237" t="str">
        <f>'3.3 паспорт описание'!A12:C12</f>
        <v>M_Che424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</row>
    <row r="13" spans="1:44" x14ac:dyDescent="0.25">
      <c r="A13" s="238" t="s">
        <v>3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</row>
    <row r="14" spans="1:44" x14ac:dyDescent="0.25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</row>
    <row r="15" spans="1:44" ht="30" customHeight="1" x14ac:dyDescent="0.25">
      <c r="A15" s="239" t="str">
        <f>'3.3 паспорт описание'!A15:C15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</row>
    <row r="16" spans="1:44" x14ac:dyDescent="0.25">
      <c r="A16" s="238" t="s">
        <v>2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294" t="s">
        <v>273</v>
      </c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294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86" t="s">
        <v>158</v>
      </c>
      <c r="B21" s="286" t="s">
        <v>157</v>
      </c>
      <c r="C21" s="289" t="s">
        <v>219</v>
      </c>
      <c r="D21" s="290"/>
      <c r="E21" s="290"/>
      <c r="F21" s="290"/>
      <c r="G21" s="290"/>
      <c r="H21" s="291"/>
      <c r="I21" s="283" t="s">
        <v>156</v>
      </c>
      <c r="J21" s="283" t="s">
        <v>221</v>
      </c>
      <c r="K21" s="286" t="s">
        <v>155</v>
      </c>
      <c r="L21" s="295" t="s">
        <v>220</v>
      </c>
    </row>
    <row r="22" spans="1:12" ht="58.5" customHeight="1" x14ac:dyDescent="0.25">
      <c r="A22" s="287"/>
      <c r="B22" s="287"/>
      <c r="C22" s="292" t="s">
        <v>0</v>
      </c>
      <c r="D22" s="293"/>
      <c r="E22" s="19"/>
      <c r="F22" s="20"/>
      <c r="G22" s="292" t="s">
        <v>7</v>
      </c>
      <c r="H22" s="293"/>
      <c r="I22" s="284"/>
      <c r="J22" s="284"/>
      <c r="K22" s="287"/>
      <c r="L22" s="296"/>
    </row>
    <row r="23" spans="1:12" ht="34.5" customHeight="1" x14ac:dyDescent="0.25">
      <c r="A23" s="288"/>
      <c r="B23" s="288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85"/>
      <c r="J23" s="285"/>
      <c r="K23" s="288"/>
      <c r="L23" s="297"/>
    </row>
    <row r="24" spans="1:12" x14ac:dyDescent="0.25">
      <c r="A24" s="137">
        <v>1</v>
      </c>
      <c r="B24" s="137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8">
        <v>1</v>
      </c>
      <c r="B25" s="94" t="s">
        <v>152</v>
      </c>
      <c r="C25" s="226"/>
      <c r="D25" s="226"/>
      <c r="E25" s="186"/>
      <c r="F25" s="186"/>
      <c r="G25" s="186"/>
      <c r="H25" s="186"/>
      <c r="I25" s="186"/>
      <c r="J25" s="34"/>
      <c r="K25" s="4"/>
      <c r="L25" s="35"/>
    </row>
    <row r="26" spans="1:12" s="36" customFormat="1" ht="21.75" customHeight="1" x14ac:dyDescent="0.25">
      <c r="A26" s="138" t="s">
        <v>151</v>
      </c>
      <c r="B26" s="4" t="s">
        <v>226</v>
      </c>
      <c r="C26" s="187">
        <v>44294</v>
      </c>
      <c r="D26" s="187">
        <v>44294</v>
      </c>
      <c r="E26" s="188" t="s">
        <v>288</v>
      </c>
      <c r="F26" s="188" t="s">
        <v>288</v>
      </c>
      <c r="G26" s="189">
        <v>44294</v>
      </c>
      <c r="H26" s="189">
        <v>44294</v>
      </c>
      <c r="I26" s="190" t="s">
        <v>301</v>
      </c>
      <c r="J26" s="38" t="s">
        <v>301</v>
      </c>
      <c r="K26" s="38" t="s">
        <v>301</v>
      </c>
      <c r="L26" s="38" t="s">
        <v>301</v>
      </c>
    </row>
    <row r="27" spans="1:12" s="37" customFormat="1" ht="39" customHeight="1" x14ac:dyDescent="0.25">
      <c r="A27" s="138" t="s">
        <v>150</v>
      </c>
      <c r="B27" s="4" t="s">
        <v>228</v>
      </c>
      <c r="C27" s="187" t="s">
        <v>301</v>
      </c>
      <c r="D27" s="187" t="s">
        <v>301</v>
      </c>
      <c r="E27" s="188" t="s">
        <v>288</v>
      </c>
      <c r="F27" s="188" t="s">
        <v>288</v>
      </c>
      <c r="G27" s="189" t="s">
        <v>301</v>
      </c>
      <c r="H27" s="189" t="s">
        <v>301</v>
      </c>
      <c r="I27" s="190" t="s">
        <v>301</v>
      </c>
      <c r="J27" s="38" t="s">
        <v>301</v>
      </c>
      <c r="K27" s="38" t="s">
        <v>301</v>
      </c>
      <c r="L27" s="38" t="s">
        <v>301</v>
      </c>
    </row>
    <row r="28" spans="1:12" s="37" customFormat="1" ht="70.5" customHeight="1" x14ac:dyDescent="0.25">
      <c r="A28" s="138" t="s">
        <v>227</v>
      </c>
      <c r="B28" s="4" t="s">
        <v>232</v>
      </c>
      <c r="C28" s="187" t="s">
        <v>301</v>
      </c>
      <c r="D28" s="187" t="s">
        <v>301</v>
      </c>
      <c r="E28" s="188" t="s">
        <v>288</v>
      </c>
      <c r="F28" s="188" t="s">
        <v>288</v>
      </c>
      <c r="G28" s="189" t="s">
        <v>301</v>
      </c>
      <c r="H28" s="189" t="s">
        <v>301</v>
      </c>
      <c r="I28" s="190" t="s">
        <v>301</v>
      </c>
      <c r="J28" s="38" t="s">
        <v>301</v>
      </c>
      <c r="K28" s="38" t="s">
        <v>301</v>
      </c>
      <c r="L28" s="38" t="s">
        <v>301</v>
      </c>
    </row>
    <row r="29" spans="1:12" s="37" customFormat="1" ht="54" customHeight="1" x14ac:dyDescent="0.25">
      <c r="A29" s="138" t="s">
        <v>149</v>
      </c>
      <c r="B29" s="4" t="s">
        <v>231</v>
      </c>
      <c r="C29" s="187" t="s">
        <v>301</v>
      </c>
      <c r="D29" s="187" t="s">
        <v>301</v>
      </c>
      <c r="E29" s="188" t="s">
        <v>288</v>
      </c>
      <c r="F29" s="188" t="s">
        <v>288</v>
      </c>
      <c r="G29" s="189" t="s">
        <v>301</v>
      </c>
      <c r="H29" s="189" t="s">
        <v>301</v>
      </c>
      <c r="I29" s="190" t="s">
        <v>301</v>
      </c>
      <c r="J29" s="38" t="s">
        <v>301</v>
      </c>
      <c r="K29" s="38" t="s">
        <v>301</v>
      </c>
      <c r="L29" s="38" t="s">
        <v>301</v>
      </c>
    </row>
    <row r="30" spans="1:12" s="37" customFormat="1" ht="63.75" customHeight="1" x14ac:dyDescent="0.25">
      <c r="A30" s="138" t="s">
        <v>148</v>
      </c>
      <c r="B30" s="4" t="s">
        <v>233</v>
      </c>
      <c r="C30" s="187" t="s">
        <v>301</v>
      </c>
      <c r="D30" s="187" t="s">
        <v>301</v>
      </c>
      <c r="E30" s="186"/>
      <c r="F30" s="186"/>
      <c r="G30" s="189" t="s">
        <v>301</v>
      </c>
      <c r="H30" s="189" t="s">
        <v>301</v>
      </c>
      <c r="I30" s="190" t="s">
        <v>301</v>
      </c>
      <c r="J30" s="38" t="s">
        <v>301</v>
      </c>
      <c r="K30" s="38" t="s">
        <v>301</v>
      </c>
      <c r="L30" s="38" t="s">
        <v>301</v>
      </c>
    </row>
    <row r="31" spans="1:12" s="37" customFormat="1" ht="54" customHeight="1" x14ac:dyDescent="0.25">
      <c r="A31" s="138" t="s">
        <v>147</v>
      </c>
      <c r="B31" s="95" t="s">
        <v>229</v>
      </c>
      <c r="C31" s="187">
        <v>44407</v>
      </c>
      <c r="D31" s="187">
        <v>44407</v>
      </c>
      <c r="E31" s="186"/>
      <c r="F31" s="186"/>
      <c r="G31" s="189">
        <v>44407</v>
      </c>
      <c r="H31" s="189">
        <v>44407</v>
      </c>
      <c r="I31" s="190">
        <v>1</v>
      </c>
      <c r="J31" s="38" t="s">
        <v>301</v>
      </c>
      <c r="K31" s="38" t="s">
        <v>301</v>
      </c>
      <c r="L31" s="38" t="s">
        <v>301</v>
      </c>
    </row>
    <row r="32" spans="1:12" s="37" customFormat="1" ht="31.5" x14ac:dyDescent="0.25">
      <c r="A32" s="138" t="s">
        <v>145</v>
      </c>
      <c r="B32" s="95" t="s">
        <v>234</v>
      </c>
      <c r="C32" s="187">
        <v>44419</v>
      </c>
      <c r="D32" s="187">
        <v>44419</v>
      </c>
      <c r="E32" s="186"/>
      <c r="F32" s="186"/>
      <c r="G32" s="189">
        <v>44419</v>
      </c>
      <c r="H32" s="189">
        <v>44419</v>
      </c>
      <c r="I32" s="190">
        <v>1</v>
      </c>
      <c r="J32" s="38" t="s">
        <v>301</v>
      </c>
      <c r="K32" s="38" t="s">
        <v>301</v>
      </c>
      <c r="L32" s="38" t="s">
        <v>301</v>
      </c>
    </row>
    <row r="33" spans="1:12" s="37" customFormat="1" ht="41.25" customHeight="1" x14ac:dyDescent="0.25">
      <c r="A33" s="138" t="s">
        <v>245</v>
      </c>
      <c r="B33" s="95" t="s">
        <v>172</v>
      </c>
      <c r="C33" s="191">
        <v>44476</v>
      </c>
      <c r="D33" s="191">
        <v>44476</v>
      </c>
      <c r="E33" s="186"/>
      <c r="F33" s="186"/>
      <c r="G33" s="192">
        <v>44476</v>
      </c>
      <c r="H33" s="192">
        <v>44476</v>
      </c>
      <c r="I33" s="190">
        <v>1</v>
      </c>
      <c r="J33" s="38" t="s">
        <v>301</v>
      </c>
      <c r="K33" s="38" t="s">
        <v>301</v>
      </c>
      <c r="L33" s="38" t="s">
        <v>301</v>
      </c>
    </row>
    <row r="34" spans="1:12" s="37" customFormat="1" ht="47.25" customHeight="1" x14ac:dyDescent="0.25">
      <c r="A34" s="138" t="s">
        <v>246</v>
      </c>
      <c r="B34" s="95" t="s">
        <v>238</v>
      </c>
      <c r="C34" s="187" t="s">
        <v>301</v>
      </c>
      <c r="D34" s="187" t="s">
        <v>301</v>
      </c>
      <c r="E34" s="188" t="s">
        <v>288</v>
      </c>
      <c r="F34" s="188" t="s">
        <v>288</v>
      </c>
      <c r="G34" s="189" t="s">
        <v>301</v>
      </c>
      <c r="H34" s="189" t="s">
        <v>301</v>
      </c>
      <c r="I34" s="190" t="s">
        <v>301</v>
      </c>
      <c r="J34" s="38" t="s">
        <v>301</v>
      </c>
      <c r="K34" s="38" t="s">
        <v>301</v>
      </c>
      <c r="L34" s="38" t="s">
        <v>301</v>
      </c>
    </row>
    <row r="35" spans="1:12" s="37" customFormat="1" ht="49.5" customHeight="1" x14ac:dyDescent="0.25">
      <c r="A35" s="138" t="s">
        <v>247</v>
      </c>
      <c r="B35" s="95" t="s">
        <v>146</v>
      </c>
      <c r="C35" s="187">
        <v>44547</v>
      </c>
      <c r="D35" s="187">
        <v>44547</v>
      </c>
      <c r="E35" s="193"/>
      <c r="F35" s="193"/>
      <c r="G35" s="189">
        <v>44547</v>
      </c>
      <c r="H35" s="189">
        <v>44547</v>
      </c>
      <c r="I35" s="190">
        <v>1</v>
      </c>
      <c r="J35" s="38" t="s">
        <v>301</v>
      </c>
      <c r="K35" s="38" t="s">
        <v>301</v>
      </c>
      <c r="L35" s="38" t="s">
        <v>301</v>
      </c>
    </row>
    <row r="36" spans="1:12" s="36" customFormat="1" ht="37.5" customHeight="1" x14ac:dyDescent="0.25">
      <c r="A36" s="138" t="s">
        <v>248</v>
      </c>
      <c r="B36" s="95" t="s">
        <v>230</v>
      </c>
      <c r="C36" s="187">
        <v>44880</v>
      </c>
      <c r="D36" s="187">
        <v>44895</v>
      </c>
      <c r="E36" s="188">
        <v>42884</v>
      </c>
      <c r="F36" s="188">
        <v>42884</v>
      </c>
      <c r="G36" s="189">
        <v>44880</v>
      </c>
      <c r="H36" s="189">
        <v>44895</v>
      </c>
      <c r="I36" s="190">
        <v>1</v>
      </c>
      <c r="J36" s="38" t="s">
        <v>301</v>
      </c>
      <c r="K36" s="38" t="s">
        <v>301</v>
      </c>
      <c r="L36" s="38" t="s">
        <v>301</v>
      </c>
    </row>
    <row r="37" spans="1:12" s="36" customFormat="1" ht="27" customHeight="1" x14ac:dyDescent="0.25">
      <c r="A37" s="138" t="s">
        <v>249</v>
      </c>
      <c r="B37" s="95" t="s">
        <v>144</v>
      </c>
      <c r="C37" s="194">
        <v>44407</v>
      </c>
      <c r="D37" s="194">
        <v>44419</v>
      </c>
      <c r="E37" s="195"/>
      <c r="F37" s="193"/>
      <c r="G37" s="196">
        <f>G31</f>
        <v>44407</v>
      </c>
      <c r="H37" s="196">
        <f>H32</f>
        <v>44419</v>
      </c>
      <c r="I37" s="190">
        <v>1</v>
      </c>
      <c r="J37" s="38" t="s">
        <v>301</v>
      </c>
      <c r="K37" s="38" t="s">
        <v>301</v>
      </c>
      <c r="L37" s="38" t="s">
        <v>301</v>
      </c>
    </row>
    <row r="38" spans="1:12" s="36" customFormat="1" ht="30.75" customHeight="1" x14ac:dyDescent="0.25">
      <c r="A38" s="138" t="s">
        <v>250</v>
      </c>
      <c r="B38" s="94" t="s">
        <v>143</v>
      </c>
      <c r="C38" s="187"/>
      <c r="D38" s="187"/>
      <c r="E38" s="197"/>
      <c r="F38" s="197"/>
      <c r="G38" s="189"/>
      <c r="H38" s="189"/>
      <c r="I38" s="190"/>
      <c r="J38" s="38"/>
      <c r="K38" s="4"/>
      <c r="L38" s="4"/>
    </row>
    <row r="39" spans="1:12" s="36" customFormat="1" ht="78.75" x14ac:dyDescent="0.25">
      <c r="A39" s="138">
        <v>2</v>
      </c>
      <c r="B39" s="95" t="s">
        <v>235</v>
      </c>
      <c r="C39" s="191">
        <v>44907</v>
      </c>
      <c r="D39" s="191">
        <v>44907</v>
      </c>
      <c r="E39" s="197"/>
      <c r="F39" s="197"/>
      <c r="G39" s="192">
        <v>44907</v>
      </c>
      <c r="H39" s="192">
        <v>44907</v>
      </c>
      <c r="I39" s="190">
        <v>1</v>
      </c>
      <c r="J39" s="38" t="s">
        <v>301</v>
      </c>
      <c r="K39" s="38" t="s">
        <v>301</v>
      </c>
      <c r="L39" s="38" t="s">
        <v>301</v>
      </c>
    </row>
    <row r="40" spans="1:12" s="36" customFormat="1" ht="33.75" customHeight="1" x14ac:dyDescent="0.25">
      <c r="A40" s="138" t="s">
        <v>142</v>
      </c>
      <c r="B40" s="95" t="s">
        <v>237</v>
      </c>
      <c r="C40" s="191">
        <v>44915</v>
      </c>
      <c r="D40" s="191">
        <v>44946</v>
      </c>
      <c r="E40" s="197"/>
      <c r="F40" s="197"/>
      <c r="G40" s="192">
        <v>44915</v>
      </c>
      <c r="H40" s="192">
        <v>44946</v>
      </c>
      <c r="I40" s="190">
        <v>1</v>
      </c>
      <c r="J40" s="38" t="s">
        <v>301</v>
      </c>
      <c r="K40" s="38" t="s">
        <v>301</v>
      </c>
      <c r="L40" s="38" t="s">
        <v>301</v>
      </c>
    </row>
    <row r="41" spans="1:12" s="36" customFormat="1" ht="63" customHeight="1" x14ac:dyDescent="0.25">
      <c r="A41" s="138" t="s">
        <v>141</v>
      </c>
      <c r="B41" s="94" t="s">
        <v>286</v>
      </c>
      <c r="C41" s="187"/>
      <c r="D41" s="187"/>
      <c r="E41" s="197"/>
      <c r="F41" s="197"/>
      <c r="G41" s="189"/>
      <c r="H41" s="189"/>
      <c r="I41" s="190"/>
      <c r="J41" s="38"/>
      <c r="K41" s="4"/>
      <c r="L41" s="4"/>
    </row>
    <row r="42" spans="1:12" s="36" customFormat="1" ht="58.5" customHeight="1" x14ac:dyDescent="0.25">
      <c r="A42" s="138">
        <v>3</v>
      </c>
      <c r="B42" s="95" t="s">
        <v>236</v>
      </c>
      <c r="C42" s="191">
        <v>44905</v>
      </c>
      <c r="D42" s="191">
        <v>44915</v>
      </c>
      <c r="E42" s="197"/>
      <c r="F42" s="197"/>
      <c r="G42" s="192">
        <v>44907</v>
      </c>
      <c r="H42" s="192">
        <v>44915</v>
      </c>
      <c r="I42" s="190">
        <v>1</v>
      </c>
      <c r="J42" s="38" t="s">
        <v>301</v>
      </c>
      <c r="K42" s="38" t="s">
        <v>301</v>
      </c>
      <c r="L42" s="38" t="s">
        <v>301</v>
      </c>
    </row>
    <row r="43" spans="1:12" s="36" customFormat="1" ht="34.5" customHeight="1" x14ac:dyDescent="0.25">
      <c r="A43" s="138" t="s">
        <v>140</v>
      </c>
      <c r="B43" s="95" t="s">
        <v>138</v>
      </c>
      <c r="C43" s="191">
        <v>44946</v>
      </c>
      <c r="D43" s="191">
        <v>45488</v>
      </c>
      <c r="E43" s="197"/>
      <c r="F43" s="197"/>
      <c r="G43" s="192">
        <v>44946</v>
      </c>
      <c r="H43" s="192">
        <v>45366</v>
      </c>
      <c r="I43" s="190">
        <v>1</v>
      </c>
      <c r="J43" s="38" t="s">
        <v>301</v>
      </c>
      <c r="K43" s="38" t="s">
        <v>301</v>
      </c>
      <c r="L43" s="38" t="s">
        <v>301</v>
      </c>
    </row>
    <row r="44" spans="1:12" s="36" customFormat="1" ht="24.75" customHeight="1" x14ac:dyDescent="0.25">
      <c r="A44" s="138" t="s">
        <v>139</v>
      </c>
      <c r="B44" s="95" t="s">
        <v>136</v>
      </c>
      <c r="C44" s="191">
        <v>44995</v>
      </c>
      <c r="D44" s="191">
        <v>45590</v>
      </c>
      <c r="E44" s="197"/>
      <c r="F44" s="197"/>
      <c r="G44" s="192">
        <v>44995</v>
      </c>
      <c r="H44" s="189">
        <v>45376</v>
      </c>
      <c r="I44" s="190">
        <v>1</v>
      </c>
      <c r="J44" s="38" t="s">
        <v>301</v>
      </c>
      <c r="K44" s="38" t="s">
        <v>301</v>
      </c>
      <c r="L44" s="38" t="s">
        <v>301</v>
      </c>
    </row>
    <row r="45" spans="1:12" s="36" customFormat="1" ht="90.75" customHeight="1" x14ac:dyDescent="0.25">
      <c r="A45" s="138" t="s">
        <v>137</v>
      </c>
      <c r="B45" s="95" t="s">
        <v>241</v>
      </c>
      <c r="C45" s="191">
        <v>45592</v>
      </c>
      <c r="D45" s="191">
        <v>45592</v>
      </c>
      <c r="E45" s="188" t="s">
        <v>288</v>
      </c>
      <c r="F45" s="188" t="s">
        <v>288</v>
      </c>
      <c r="G45" s="189">
        <v>45614</v>
      </c>
      <c r="H45" s="189">
        <v>45614</v>
      </c>
      <c r="I45" s="190">
        <v>1</v>
      </c>
      <c r="J45" s="38" t="s">
        <v>301</v>
      </c>
      <c r="K45" s="38" t="s">
        <v>301</v>
      </c>
      <c r="L45" s="38" t="s">
        <v>301</v>
      </c>
    </row>
    <row r="46" spans="1:12" s="36" customFormat="1" ht="167.25" customHeight="1" x14ac:dyDescent="0.25">
      <c r="A46" s="138" t="s">
        <v>135</v>
      </c>
      <c r="B46" s="95" t="s">
        <v>239</v>
      </c>
      <c r="C46" s="187" t="s">
        <v>288</v>
      </c>
      <c r="D46" s="187" t="s">
        <v>288</v>
      </c>
      <c r="E46" s="188" t="s">
        <v>288</v>
      </c>
      <c r="F46" s="188" t="s">
        <v>288</v>
      </c>
      <c r="G46" s="190" t="s">
        <v>301</v>
      </c>
      <c r="H46" s="190" t="s">
        <v>301</v>
      </c>
      <c r="I46" s="190" t="s">
        <v>301</v>
      </c>
      <c r="J46" s="38" t="s">
        <v>301</v>
      </c>
      <c r="K46" s="38" t="s">
        <v>301</v>
      </c>
      <c r="L46" s="38" t="s">
        <v>301</v>
      </c>
    </row>
    <row r="47" spans="1:12" s="36" customFormat="1" ht="30.75" customHeight="1" x14ac:dyDescent="0.25">
      <c r="A47" s="138" t="s">
        <v>133</v>
      </c>
      <c r="B47" s="95" t="s">
        <v>134</v>
      </c>
      <c r="C47" s="191">
        <v>45592</v>
      </c>
      <c r="D47" s="191">
        <v>45623</v>
      </c>
      <c r="E47" s="197"/>
      <c r="F47" s="197"/>
      <c r="G47" s="189">
        <v>45522</v>
      </c>
      <c r="H47" s="189">
        <v>45621</v>
      </c>
      <c r="I47" s="190">
        <v>1</v>
      </c>
      <c r="J47" s="38" t="s">
        <v>301</v>
      </c>
      <c r="K47" s="38" t="s">
        <v>301</v>
      </c>
      <c r="L47" s="38" t="s">
        <v>301</v>
      </c>
    </row>
    <row r="48" spans="1:12" s="36" customFormat="1" ht="37.5" customHeight="1" x14ac:dyDescent="0.25">
      <c r="A48" s="138" t="s">
        <v>251</v>
      </c>
      <c r="B48" s="94" t="s">
        <v>132</v>
      </c>
      <c r="C48" s="187"/>
      <c r="D48" s="187"/>
      <c r="E48" s="197"/>
      <c r="F48" s="197"/>
      <c r="G48" s="190"/>
      <c r="H48" s="190"/>
      <c r="I48" s="190"/>
      <c r="J48" s="38"/>
      <c r="K48" s="4"/>
      <c r="L48" s="4"/>
    </row>
    <row r="49" spans="1:12" s="36" customFormat="1" ht="35.25" customHeight="1" x14ac:dyDescent="0.25">
      <c r="A49" s="138">
        <v>4</v>
      </c>
      <c r="B49" s="95" t="s">
        <v>130</v>
      </c>
      <c r="C49" s="191">
        <v>45623</v>
      </c>
      <c r="D49" s="191">
        <v>45625</v>
      </c>
      <c r="E49" s="197"/>
      <c r="F49" s="197"/>
      <c r="G49" s="189">
        <v>45622</v>
      </c>
      <c r="H49" s="189">
        <v>45623</v>
      </c>
      <c r="I49" s="190">
        <v>1</v>
      </c>
      <c r="J49" s="38" t="s">
        <v>301</v>
      </c>
      <c r="K49" s="38" t="s">
        <v>301</v>
      </c>
      <c r="L49" s="38" t="s">
        <v>301</v>
      </c>
    </row>
    <row r="50" spans="1:12" s="36" customFormat="1" ht="86.25" customHeight="1" x14ac:dyDescent="0.25">
      <c r="A50" s="138" t="s">
        <v>131</v>
      </c>
      <c r="B50" s="95" t="s">
        <v>240</v>
      </c>
      <c r="C50" s="191">
        <v>45626</v>
      </c>
      <c r="D50" s="191">
        <v>45626</v>
      </c>
      <c r="E50" s="190" t="s">
        <v>301</v>
      </c>
      <c r="F50" s="190" t="s">
        <v>301</v>
      </c>
      <c r="G50" s="189">
        <v>45651</v>
      </c>
      <c r="H50" s="189">
        <v>45651</v>
      </c>
      <c r="I50" s="190">
        <v>1</v>
      </c>
      <c r="J50" s="38" t="s">
        <v>301</v>
      </c>
      <c r="K50" s="38" t="s">
        <v>301</v>
      </c>
      <c r="L50" s="38" t="s">
        <v>301</v>
      </c>
    </row>
    <row r="51" spans="1:12" s="36" customFormat="1" ht="77.25" customHeight="1" x14ac:dyDescent="0.25">
      <c r="A51" s="138" t="s">
        <v>129</v>
      </c>
      <c r="B51" s="95" t="s">
        <v>242</v>
      </c>
      <c r="C51" s="191">
        <v>45626</v>
      </c>
      <c r="D51" s="191">
        <v>45626</v>
      </c>
      <c r="E51" s="188" t="s">
        <v>288</v>
      </c>
      <c r="F51" s="188" t="s">
        <v>288</v>
      </c>
      <c r="G51" s="189">
        <v>45644</v>
      </c>
      <c r="H51" s="189">
        <v>45644</v>
      </c>
      <c r="I51" s="190">
        <v>1</v>
      </c>
      <c r="J51" s="38" t="s">
        <v>301</v>
      </c>
      <c r="K51" s="38" t="s">
        <v>301</v>
      </c>
      <c r="L51" s="38" t="s">
        <v>301</v>
      </c>
    </row>
    <row r="52" spans="1:12" s="36" customFormat="1" ht="71.25" customHeight="1" x14ac:dyDescent="0.25">
      <c r="A52" s="138" t="s">
        <v>127</v>
      </c>
      <c r="B52" s="95" t="s">
        <v>128</v>
      </c>
      <c r="C52" s="191">
        <v>45626</v>
      </c>
      <c r="D52" s="191">
        <v>45626</v>
      </c>
      <c r="E52" s="188" t="s">
        <v>288</v>
      </c>
      <c r="F52" s="188" t="s">
        <v>288</v>
      </c>
      <c r="G52" s="190" t="s">
        <v>301</v>
      </c>
      <c r="H52" s="190" t="s">
        <v>301</v>
      </c>
      <c r="I52" s="190" t="s">
        <v>301</v>
      </c>
      <c r="J52" s="38" t="s">
        <v>301</v>
      </c>
      <c r="K52" s="38" t="s">
        <v>301</v>
      </c>
      <c r="L52" s="38" t="s">
        <v>301</v>
      </c>
    </row>
    <row r="53" spans="1:12" s="36" customFormat="1" ht="48" customHeight="1" x14ac:dyDescent="0.25">
      <c r="A53" s="138" t="s">
        <v>125</v>
      </c>
      <c r="B53" s="36" t="s">
        <v>243</v>
      </c>
      <c r="C53" s="191">
        <v>45626</v>
      </c>
      <c r="D53" s="191">
        <v>45626</v>
      </c>
      <c r="E53" s="190" t="s">
        <v>301</v>
      </c>
      <c r="F53" s="190" t="s">
        <v>301</v>
      </c>
      <c r="G53" s="189">
        <v>45656</v>
      </c>
      <c r="H53" s="189">
        <v>45656</v>
      </c>
      <c r="I53" s="190">
        <v>1</v>
      </c>
      <c r="J53" s="38" t="s">
        <v>301</v>
      </c>
      <c r="K53" s="38" t="s">
        <v>301</v>
      </c>
      <c r="L53" s="38" t="s">
        <v>301</v>
      </c>
    </row>
    <row r="54" spans="1:12" s="36" customFormat="1" ht="46.5" customHeight="1" x14ac:dyDescent="0.25">
      <c r="A54" s="138" t="s">
        <v>244</v>
      </c>
      <c r="B54" s="95" t="s">
        <v>126</v>
      </c>
      <c r="C54" s="227" t="s">
        <v>301</v>
      </c>
      <c r="D54" s="227" t="s">
        <v>301</v>
      </c>
      <c r="E54" s="190" t="s">
        <v>288</v>
      </c>
      <c r="F54" s="190" t="s">
        <v>288</v>
      </c>
      <c r="G54" s="190" t="s">
        <v>288</v>
      </c>
      <c r="H54" s="190" t="s">
        <v>288</v>
      </c>
      <c r="I54" s="190" t="s">
        <v>301</v>
      </c>
      <c r="J54" s="38" t="s">
        <v>301</v>
      </c>
      <c r="K54" s="38" t="s">
        <v>301</v>
      </c>
      <c r="L54" s="38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2025-11-10T14:46:57Z</dcterms:modified>
</cp:coreProperties>
</file>